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25" windowWidth="14805" windowHeight="6990" tabRatio="820" firstSheet="2" activeTab="2"/>
  </bookViews>
  <sheets>
    <sheet name="вед.перечень" sheetId="2" state="hidden" r:id="rId1"/>
    <sheet name="выписка из Вед.перечня" sheetId="1" state="hidden" r:id="rId2"/>
    <sheet name="1-Норматив" sheetId="4" r:id="rId3"/>
    <sheet name="2-Исх.д-е" sheetId="7" state="hidden" r:id="rId4"/>
    <sheet name="3-ОТ1" sheetId="3" state="hidden" r:id="rId5"/>
    <sheet name="4-МЗиОЦДИ" sheetId="5" state="hidden" r:id="rId6"/>
    <sheet name="5-ИНЗ" sheetId="6" state="hidden" r:id="rId7"/>
    <sheet name="6-Питание" sheetId="17" state="hidden" r:id="rId8"/>
    <sheet name="7-КУ" sheetId="8" state="hidden" r:id="rId9"/>
    <sheet name="8-СНИ" sheetId="9" state="hidden" r:id="rId10"/>
    <sheet name="9-СОЦДИ" sheetId="10" state="hidden" r:id="rId11"/>
    <sheet name="10-Налоги" sheetId="16" state="hidden" r:id="rId12"/>
    <sheet name="11-УС" sheetId="11" state="hidden" r:id="rId13"/>
    <sheet name="12-ТУ" sheetId="12" state="hidden" r:id="rId14"/>
    <sheet name="13-ТУ (ГСМ)" sheetId="15" state="hidden" r:id="rId15"/>
    <sheet name="14-ОТ2" sheetId="13" state="hidden" r:id="rId16"/>
    <sheet name="15-ПНЗ" sheetId="14" state="hidden" r:id="rId17"/>
    <sheet name="Лист1" sheetId="18" r:id="rId18"/>
  </sheets>
  <definedNames>
    <definedName name="_xlnm._FilterDatabase" localSheetId="2" hidden="1">'1-Норматив'!$A$4:$F$4</definedName>
    <definedName name="_xlnm._FilterDatabase" localSheetId="0" hidden="1">вед.перечень!$A$6:$S$6</definedName>
    <definedName name="_xlnm._FilterDatabase" localSheetId="1" hidden="1">'выписка из Вед.перечня'!$A$6:$F$6</definedName>
    <definedName name="_xlnm.Print_Area" localSheetId="2">'1-Норматив'!$A$1:$AD$19</definedName>
  </definedNames>
  <calcPr calcId="145621"/>
</workbook>
</file>

<file path=xl/calcChain.xml><?xml version="1.0" encoding="utf-8"?>
<calcChain xmlns="http://schemas.openxmlformats.org/spreadsheetml/2006/main">
  <c r="C34" i="6" l="1"/>
  <c r="C33" i="6"/>
  <c r="C32" i="6"/>
  <c r="C30" i="6" l="1"/>
  <c r="V14" i="4"/>
  <c r="V13" i="4"/>
  <c r="V12" i="4"/>
  <c r="V11" i="4"/>
  <c r="S14" i="4"/>
  <c r="S13" i="4"/>
  <c r="S12" i="4"/>
  <c r="S11" i="4"/>
  <c r="B35" i="6" l="1"/>
  <c r="E30" i="6" l="1"/>
  <c r="E57" i="14" l="1"/>
  <c r="E58" i="14"/>
  <c r="E42" i="14"/>
  <c r="E43" i="14"/>
  <c r="E44" i="14"/>
  <c r="E45" i="14"/>
  <c r="E32" i="14"/>
  <c r="E33" i="14"/>
  <c r="E34" i="14"/>
  <c r="E35" i="14"/>
  <c r="E24" i="14"/>
  <c r="E23" i="14"/>
  <c r="E19" i="14"/>
  <c r="E16" i="14"/>
  <c r="E15" i="14"/>
  <c r="E17" i="14"/>
  <c r="E18" i="14"/>
  <c r="E20" i="14"/>
  <c r="E21" i="14"/>
  <c r="E22" i="14"/>
  <c r="E25" i="14"/>
  <c r="E26" i="14"/>
  <c r="E10" i="14"/>
  <c r="E11" i="14"/>
  <c r="E12" i="14"/>
  <c r="E13" i="14"/>
  <c r="E14" i="14"/>
  <c r="E16" i="10" l="1"/>
  <c r="E17" i="10"/>
  <c r="E18" i="10"/>
  <c r="E19" i="10"/>
  <c r="E20" i="10"/>
  <c r="E11" i="10"/>
  <c r="E12" i="10"/>
  <c r="E13" i="10"/>
  <c r="E14" i="10"/>
  <c r="E10" i="10"/>
  <c r="E11" i="9"/>
  <c r="E12" i="9"/>
  <c r="E13" i="9"/>
  <c r="E14" i="9"/>
  <c r="E20" i="9" l="1"/>
  <c r="E21" i="9"/>
  <c r="E22" i="9"/>
  <c r="E7" i="9"/>
  <c r="E9" i="9"/>
  <c r="C8" i="9"/>
  <c r="E8" i="9" s="1"/>
  <c r="E91" i="14" l="1"/>
  <c r="E90" i="14"/>
  <c r="E92" i="14"/>
  <c r="E60" i="14"/>
  <c r="E59" i="14"/>
  <c r="E56" i="14"/>
  <c r="E51" i="14"/>
  <c r="E49" i="14"/>
  <c r="E52" i="14"/>
  <c r="E40" i="14"/>
  <c r="E41" i="14"/>
  <c r="E39" i="14"/>
  <c r="E15" i="9" l="1"/>
  <c r="E48" i="14" l="1"/>
  <c r="E37" i="14"/>
  <c r="E36" i="14"/>
  <c r="E29" i="14" l="1"/>
  <c r="E9" i="14"/>
  <c r="E6" i="14"/>
  <c r="E8" i="14"/>
  <c r="E7" i="14"/>
  <c r="A33" i="6" l="1"/>
  <c r="B11" i="6" l="1"/>
  <c r="B6" i="6"/>
  <c r="B15" i="6"/>
  <c r="E38" i="14"/>
  <c r="E27" i="14"/>
  <c r="A31" i="6" l="1"/>
  <c r="A32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30" i="6"/>
  <c r="A26" i="5"/>
  <c r="A27" i="5"/>
  <c r="A28" i="5"/>
  <c r="A29" i="5"/>
  <c r="A30" i="5"/>
  <c r="A31" i="5"/>
  <c r="A32" i="5"/>
  <c r="A33" i="5"/>
  <c r="A34" i="5"/>
  <c r="A35" i="5"/>
  <c r="A36" i="5"/>
  <c r="A25" i="5"/>
  <c r="E89" i="14" l="1"/>
  <c r="E88" i="14"/>
  <c r="E87" i="14"/>
  <c r="E86" i="14"/>
  <c r="E85" i="14"/>
  <c r="E84" i="14"/>
  <c r="E83" i="14"/>
  <c r="E82" i="14"/>
  <c r="E81" i="14"/>
  <c r="E80" i="14"/>
  <c r="E79" i="14"/>
  <c r="E78" i="14"/>
  <c r="E77" i="14"/>
  <c r="E76" i="14"/>
  <c r="E75" i="14"/>
  <c r="E74" i="14"/>
  <c r="E73" i="14"/>
  <c r="E72" i="14"/>
  <c r="E71" i="14"/>
  <c r="E64" i="14"/>
  <c r="E65" i="14"/>
  <c r="E66" i="14"/>
  <c r="E67" i="14"/>
  <c r="E68" i="14"/>
  <c r="E69" i="14"/>
  <c r="E70" i="14"/>
  <c r="E63" i="14"/>
  <c r="E62" i="14"/>
  <c r="A48" i="6"/>
  <c r="B22" i="6" l="1"/>
  <c r="B46" i="6" s="1"/>
  <c r="E46" i="6" s="1"/>
  <c r="B23" i="6"/>
  <c r="B47" i="6" s="1"/>
  <c r="E47" i="6" s="1"/>
  <c r="E53" i="14" l="1"/>
  <c r="E54" i="14"/>
  <c r="B39" i="6" l="1"/>
  <c r="E39" i="6" s="1"/>
  <c r="B16" i="6"/>
  <c r="B40" i="6" s="1"/>
  <c r="E40" i="6" s="1"/>
  <c r="B17" i="6"/>
  <c r="B41" i="6" s="1"/>
  <c r="E41" i="6" s="1"/>
  <c r="E50" i="14" l="1"/>
  <c r="E55" i="14"/>
  <c r="E47" i="14"/>
  <c r="E46" i="14"/>
  <c r="E31" i="14"/>
  <c r="E28" i="14"/>
  <c r="E30" i="14"/>
  <c r="E16" i="9"/>
  <c r="E7" i="12" l="1"/>
  <c r="E48" i="10" l="1"/>
  <c r="E49" i="10"/>
  <c r="B19" i="6"/>
  <c r="B20" i="6"/>
  <c r="B21" i="6"/>
  <c r="B45" i="6" s="1"/>
  <c r="E45" i="6" s="1"/>
  <c r="B24" i="6"/>
  <c r="B48" i="6" s="1"/>
  <c r="E48" i="6" s="1"/>
  <c r="B43" i="6" l="1"/>
  <c r="B44" i="6"/>
  <c r="B11" i="5"/>
  <c r="B29" i="5" s="1"/>
  <c r="E29" i="5" s="1"/>
  <c r="B12" i="5"/>
  <c r="B30" i="5" s="1"/>
  <c r="E30" i="5" s="1"/>
  <c r="B13" i="5"/>
  <c r="B31" i="5" s="1"/>
  <c r="E31" i="5" s="1"/>
  <c r="B14" i="5"/>
  <c r="B32" i="5" s="1"/>
  <c r="E32" i="5" s="1"/>
  <c r="B15" i="5"/>
  <c r="B33" i="5" s="1"/>
  <c r="E33" i="5" s="1"/>
  <c r="B16" i="5"/>
  <c r="B34" i="5" s="1"/>
  <c r="E34" i="5" s="1"/>
  <c r="B17" i="5"/>
  <c r="B36" i="5" s="1"/>
  <c r="E36" i="5" s="1"/>
  <c r="B35" i="5" l="1"/>
  <c r="E35" i="5" s="1"/>
  <c r="D24" i="17"/>
  <c r="I23" i="17"/>
  <c r="G23" i="17"/>
  <c r="J23" i="17" s="1"/>
  <c r="I22" i="17"/>
  <c r="G22" i="17"/>
  <c r="J22" i="17" s="1"/>
  <c r="I21" i="17"/>
  <c r="G21" i="17"/>
  <c r="J21" i="17" s="1"/>
  <c r="I20" i="17"/>
  <c r="I24" i="17" s="1"/>
  <c r="G20" i="17"/>
  <c r="D18" i="17"/>
  <c r="H17" i="17"/>
  <c r="I17" i="17" s="1"/>
  <c r="E17" i="17"/>
  <c r="G17" i="17" s="1"/>
  <c r="J17" i="17" s="1"/>
  <c r="I16" i="17"/>
  <c r="E16" i="17"/>
  <c r="G16" i="17" s="1"/>
  <c r="J16" i="17" s="1"/>
  <c r="I15" i="17"/>
  <c r="E15" i="17"/>
  <c r="G15" i="17" s="1"/>
  <c r="J15" i="17" s="1"/>
  <c r="I14" i="17"/>
  <c r="E14" i="17"/>
  <c r="G14" i="17" s="1"/>
  <c r="J14" i="17" s="1"/>
  <c r="I13" i="17"/>
  <c r="H13" i="17"/>
  <c r="G13" i="17"/>
  <c r="J13" i="17" s="1"/>
  <c r="E13" i="17"/>
  <c r="I12" i="17"/>
  <c r="G12" i="17"/>
  <c r="J12" i="17" s="1"/>
  <c r="E12" i="17"/>
  <c r="I11" i="17"/>
  <c r="G11" i="17"/>
  <c r="J11" i="17" s="1"/>
  <c r="E11" i="17"/>
  <c r="I10" i="17"/>
  <c r="G10" i="17"/>
  <c r="J10" i="17" s="1"/>
  <c r="E10" i="17"/>
  <c r="H9" i="17"/>
  <c r="I9" i="17" s="1"/>
  <c r="J9" i="17" s="1"/>
  <c r="G9" i="17"/>
  <c r="I8" i="17"/>
  <c r="G8" i="17"/>
  <c r="I7" i="17"/>
  <c r="G7" i="17"/>
  <c r="J7" i="17" s="1"/>
  <c r="I6" i="17"/>
  <c r="G6" i="17"/>
  <c r="J6" i="17" s="1"/>
  <c r="I5" i="17"/>
  <c r="G5" i="17"/>
  <c r="G18" i="17" s="1"/>
  <c r="G24" i="17" l="1"/>
  <c r="J8" i="17"/>
  <c r="I18" i="17"/>
  <c r="J5" i="17"/>
  <c r="J18" i="17" s="1"/>
  <c r="J20" i="17"/>
  <c r="J24" i="17" s="1"/>
  <c r="T30" i="16"/>
  <c r="H30" i="16"/>
  <c r="B30" i="16"/>
  <c r="O29" i="16"/>
  <c r="Q29" i="16" s="1"/>
  <c r="K29" i="16"/>
  <c r="D29" i="16"/>
  <c r="O28" i="16"/>
  <c r="Q28" i="16" s="1"/>
  <c r="K28" i="16"/>
  <c r="D28" i="16"/>
  <c r="O27" i="16"/>
  <c r="Q27" i="16" s="1"/>
  <c r="K27" i="16"/>
  <c r="D27" i="16"/>
  <c r="O26" i="16"/>
  <c r="Q26" i="16" s="1"/>
  <c r="K26" i="16"/>
  <c r="D26" i="16"/>
  <c r="O25" i="16"/>
  <c r="Q25" i="16" s="1"/>
  <c r="K25" i="16"/>
  <c r="D25" i="16"/>
  <c r="O24" i="16"/>
  <c r="Q24" i="16" s="1"/>
  <c r="K24" i="16"/>
  <c r="D24" i="16"/>
  <c r="O23" i="16"/>
  <c r="Q23" i="16" s="1"/>
  <c r="K23" i="16"/>
  <c r="D23" i="16"/>
  <c r="O22" i="16"/>
  <c r="Q22" i="16" s="1"/>
  <c r="K22" i="16"/>
  <c r="D22" i="16"/>
  <c r="O21" i="16"/>
  <c r="Q21" i="16" s="1"/>
  <c r="K21" i="16"/>
  <c r="D21" i="16"/>
  <c r="O20" i="16"/>
  <c r="Q20" i="16" s="1"/>
  <c r="K20" i="16"/>
  <c r="D20" i="16"/>
  <c r="O19" i="16"/>
  <c r="Q19" i="16" s="1"/>
  <c r="K19" i="16"/>
  <c r="D19" i="16"/>
  <c r="O18" i="16"/>
  <c r="Q18" i="16" s="1"/>
  <c r="K18" i="16"/>
  <c r="D18" i="16"/>
  <c r="O17" i="16"/>
  <c r="Q17" i="16" s="1"/>
  <c r="K17" i="16"/>
  <c r="D17" i="16"/>
  <c r="O16" i="16"/>
  <c r="Q16" i="16" s="1"/>
  <c r="K16" i="16"/>
  <c r="D16" i="16"/>
  <c r="O15" i="16"/>
  <c r="Q15" i="16" s="1"/>
  <c r="K15" i="16"/>
  <c r="D15" i="16"/>
  <c r="O14" i="16"/>
  <c r="Q14" i="16" s="1"/>
  <c r="K14" i="16"/>
  <c r="D14" i="16"/>
  <c r="O13" i="16"/>
  <c r="Q13" i="16" s="1"/>
  <c r="K13" i="16"/>
  <c r="D13" i="16"/>
  <c r="O12" i="16"/>
  <c r="Q12" i="16" s="1"/>
  <c r="K12" i="16"/>
  <c r="D12" i="16"/>
  <c r="O11" i="16"/>
  <c r="Q11" i="16" s="1"/>
  <c r="K11" i="16"/>
  <c r="D11" i="16"/>
  <c r="O10" i="16"/>
  <c r="Q10" i="16" s="1"/>
  <c r="K10" i="16"/>
  <c r="D10" i="16"/>
  <c r="O9" i="16"/>
  <c r="Q9" i="16" s="1"/>
  <c r="K9" i="16"/>
  <c r="D9" i="16"/>
  <c r="O8" i="16"/>
  <c r="Q8" i="16" s="1"/>
  <c r="K8" i="16"/>
  <c r="D8" i="16"/>
  <c r="O7" i="16"/>
  <c r="Q7" i="16" s="1"/>
  <c r="K7" i="16"/>
  <c r="D7" i="16"/>
  <c r="O6" i="16"/>
  <c r="O30" i="16" s="1"/>
  <c r="K6" i="16"/>
  <c r="K30" i="16" s="1"/>
  <c r="D6" i="16"/>
  <c r="E28" i="13"/>
  <c r="C57" i="13"/>
  <c r="D57" i="13" s="1"/>
  <c r="C23" i="13"/>
  <c r="D23" i="13" s="1"/>
  <c r="E19" i="13"/>
  <c r="E20" i="13"/>
  <c r="E21" i="13"/>
  <c r="E22" i="13"/>
  <c r="E24" i="13"/>
  <c r="E25" i="13"/>
  <c r="E26" i="13"/>
  <c r="E27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B12" i="6"/>
  <c r="B13" i="6"/>
  <c r="B14" i="6"/>
  <c r="B18" i="6"/>
  <c r="E43" i="6"/>
  <c r="C16" i="13"/>
  <c r="D16" i="13" s="1"/>
  <c r="E7" i="13"/>
  <c r="E8" i="13"/>
  <c r="E9" i="13"/>
  <c r="E10" i="13"/>
  <c r="E11" i="13"/>
  <c r="E12" i="13"/>
  <c r="E13" i="13"/>
  <c r="E14" i="13"/>
  <c r="E15" i="13"/>
  <c r="E17" i="13"/>
  <c r="E18" i="13"/>
  <c r="E6" i="13"/>
  <c r="D30" i="16" l="1"/>
  <c r="E16" i="13"/>
  <c r="B38" i="6"/>
  <c r="E38" i="6" s="1"/>
  <c r="B36" i="6"/>
  <c r="E36" i="6" s="1"/>
  <c r="B42" i="6"/>
  <c r="E42" i="6" s="1"/>
  <c r="B37" i="6"/>
  <c r="E37" i="6" s="1"/>
  <c r="E35" i="6"/>
  <c r="Q6" i="16"/>
  <c r="Q30" i="16" s="1"/>
  <c r="E23" i="13"/>
  <c r="C58" i="13"/>
  <c r="D58" i="13" s="1"/>
  <c r="R73" i="15"/>
  <c r="R75" i="15" s="1"/>
  <c r="Q73" i="15"/>
  <c r="Q75" i="15" s="1"/>
  <c r="G72" i="15"/>
  <c r="L72" i="15" s="1"/>
  <c r="H71" i="15"/>
  <c r="G71" i="15"/>
  <c r="L71" i="15" s="1"/>
  <c r="G70" i="15"/>
  <c r="L70" i="15" s="1"/>
  <c r="G69" i="15"/>
  <c r="L69" i="15" s="1"/>
  <c r="G68" i="15"/>
  <c r="L68" i="15" s="1"/>
  <c r="G67" i="15"/>
  <c r="H67" i="15" s="1"/>
  <c r="G66" i="15"/>
  <c r="L66" i="15" s="1"/>
  <c r="G65" i="15"/>
  <c r="L65" i="15" s="1"/>
  <c r="G64" i="15"/>
  <c r="L64" i="15" s="1"/>
  <c r="G63" i="15"/>
  <c r="L63" i="15" s="1"/>
  <c r="G62" i="15"/>
  <c r="L62" i="15" s="1"/>
  <c r="G61" i="15"/>
  <c r="L61" i="15" s="1"/>
  <c r="G60" i="15"/>
  <c r="L60" i="15" s="1"/>
  <c r="G59" i="15"/>
  <c r="L59" i="15" s="1"/>
  <c r="G58" i="15"/>
  <c r="L58" i="15" s="1"/>
  <c r="G57" i="15"/>
  <c r="L57" i="15" s="1"/>
  <c r="G56" i="15"/>
  <c r="L56" i="15" s="1"/>
  <c r="G55" i="15"/>
  <c r="L55" i="15" s="1"/>
  <c r="G54" i="15"/>
  <c r="L54" i="15" s="1"/>
  <c r="G53" i="15"/>
  <c r="H53" i="15" s="1"/>
  <c r="G52" i="15"/>
  <c r="L52" i="15" s="1"/>
  <c r="G51" i="15"/>
  <c r="L51" i="15" s="1"/>
  <c r="G50" i="15"/>
  <c r="L50" i="15" s="1"/>
  <c r="G49" i="15"/>
  <c r="L49" i="15" s="1"/>
  <c r="G48" i="15"/>
  <c r="L48" i="15" s="1"/>
  <c r="G47" i="15"/>
  <c r="L47" i="15" s="1"/>
  <c r="G46" i="15"/>
  <c r="L46" i="15" s="1"/>
  <c r="G45" i="15"/>
  <c r="L45" i="15" s="1"/>
  <c r="G44" i="15"/>
  <c r="L44" i="15" s="1"/>
  <c r="G43" i="15"/>
  <c r="L43" i="15" s="1"/>
  <c r="G42" i="15"/>
  <c r="L42" i="15" s="1"/>
  <c r="G41" i="15"/>
  <c r="L41" i="15" s="1"/>
  <c r="G40" i="15"/>
  <c r="L40" i="15" s="1"/>
  <c r="G39" i="15"/>
  <c r="L39" i="15" s="1"/>
  <c r="G38" i="15"/>
  <c r="L38" i="15" s="1"/>
  <c r="G37" i="15"/>
  <c r="L37" i="15" s="1"/>
  <c r="G36" i="15"/>
  <c r="L36" i="15" s="1"/>
  <c r="G35" i="15"/>
  <c r="L35" i="15" s="1"/>
  <c r="G34" i="15"/>
  <c r="L34" i="15" s="1"/>
  <c r="G33" i="15"/>
  <c r="L33" i="15" s="1"/>
  <c r="G32" i="15"/>
  <c r="L32" i="15" s="1"/>
  <c r="G31" i="15"/>
  <c r="L31" i="15" s="1"/>
  <c r="G30" i="15"/>
  <c r="L30" i="15" s="1"/>
  <c r="G29" i="15"/>
  <c r="L29" i="15" s="1"/>
  <c r="G28" i="15"/>
  <c r="H28" i="15" s="1"/>
  <c r="G27" i="15"/>
  <c r="L27" i="15" s="1"/>
  <c r="H26" i="15"/>
  <c r="G26" i="15"/>
  <c r="L26" i="15" s="1"/>
  <c r="G25" i="15"/>
  <c r="G24" i="15"/>
  <c r="H24" i="15" s="1"/>
  <c r="G23" i="15"/>
  <c r="L23" i="15" s="1"/>
  <c r="G22" i="15"/>
  <c r="H22" i="15" s="1"/>
  <c r="G21" i="15"/>
  <c r="L21" i="15" s="1"/>
  <c r="G20" i="15"/>
  <c r="L20" i="15" s="1"/>
  <c r="G19" i="15"/>
  <c r="L19" i="15" s="1"/>
  <c r="H18" i="15"/>
  <c r="G18" i="15"/>
  <c r="L18" i="15" s="1"/>
  <c r="G17" i="15"/>
  <c r="L17" i="15" s="1"/>
  <c r="G16" i="15"/>
  <c r="L16" i="15" s="1"/>
  <c r="G15" i="15"/>
  <c r="L15" i="15" s="1"/>
  <c r="G14" i="15"/>
  <c r="L14" i="15" s="1"/>
  <c r="G13" i="15"/>
  <c r="L13" i="15" s="1"/>
  <c r="G12" i="15"/>
  <c r="L12" i="15" s="1"/>
  <c r="G11" i="15"/>
  <c r="L11" i="15" s="1"/>
  <c r="G10" i="15"/>
  <c r="L10" i="15" s="1"/>
  <c r="G9" i="15"/>
  <c r="L9" i="15" s="1"/>
  <c r="G8" i="15"/>
  <c r="L8" i="15" s="1"/>
  <c r="G7" i="15"/>
  <c r="L7" i="15" s="1"/>
  <c r="G6" i="15"/>
  <c r="L6" i="15" s="1"/>
  <c r="G5" i="15"/>
  <c r="L5" i="15" s="1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6" i="12"/>
  <c r="E61" i="14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6" i="11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15" i="10"/>
  <c r="E9" i="10"/>
  <c r="E8" i="10"/>
  <c r="E7" i="10"/>
  <c r="E6" i="10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23" i="9"/>
  <c r="E19" i="9"/>
  <c r="E18" i="9"/>
  <c r="E17" i="9"/>
  <c r="E10" i="9"/>
  <c r="E6" i="9"/>
  <c r="H32" i="15" l="1"/>
  <c r="H36" i="15"/>
  <c r="H40" i="15"/>
  <c r="H49" i="15"/>
  <c r="H65" i="15"/>
  <c r="H30" i="15"/>
  <c r="H34" i="15"/>
  <c r="H38" i="15"/>
  <c r="H51" i="15"/>
  <c r="H69" i="15"/>
  <c r="E93" i="14"/>
  <c r="H6" i="15"/>
  <c r="H10" i="15"/>
  <c r="H14" i="15"/>
  <c r="H8" i="15"/>
  <c r="H12" i="15"/>
  <c r="H16" i="15"/>
  <c r="H20" i="15"/>
  <c r="E57" i="13"/>
  <c r="E58" i="13" s="1"/>
  <c r="E22" i="11"/>
  <c r="L22" i="15"/>
  <c r="L24" i="15"/>
  <c r="L28" i="15"/>
  <c r="H47" i="15"/>
  <c r="L53" i="15"/>
  <c r="H63" i="15"/>
  <c r="L67" i="15"/>
  <c r="H59" i="15"/>
  <c r="H5" i="15"/>
  <c r="I6" i="15"/>
  <c r="M6" i="15" s="1"/>
  <c r="N6" i="15" s="1"/>
  <c r="P6" i="15" s="1"/>
  <c r="H7" i="15"/>
  <c r="I8" i="15"/>
  <c r="M8" i="15" s="1"/>
  <c r="N8" i="15" s="1"/>
  <c r="P8" i="15" s="1"/>
  <c r="H9" i="15"/>
  <c r="I10" i="15"/>
  <c r="M10" i="15" s="1"/>
  <c r="N10" i="15" s="1"/>
  <c r="P10" i="15" s="1"/>
  <c r="H11" i="15"/>
  <c r="I12" i="15"/>
  <c r="M12" i="15" s="1"/>
  <c r="N12" i="15" s="1"/>
  <c r="P12" i="15" s="1"/>
  <c r="H13" i="15"/>
  <c r="I14" i="15"/>
  <c r="M14" i="15" s="1"/>
  <c r="N14" i="15" s="1"/>
  <c r="P14" i="15" s="1"/>
  <c r="H15" i="15"/>
  <c r="I16" i="15"/>
  <c r="M16" i="15" s="1"/>
  <c r="N16" i="15" s="1"/>
  <c r="P16" i="15" s="1"/>
  <c r="H17" i="15"/>
  <c r="I18" i="15"/>
  <c r="M18" i="15" s="1"/>
  <c r="N18" i="15" s="1"/>
  <c r="P18" i="15" s="1"/>
  <c r="H19" i="15"/>
  <c r="I20" i="15"/>
  <c r="M20" i="15" s="1"/>
  <c r="N20" i="15" s="1"/>
  <c r="P20" i="15" s="1"/>
  <c r="H21" i="15"/>
  <c r="I22" i="15"/>
  <c r="M22" i="15" s="1"/>
  <c r="N22" i="15" s="1"/>
  <c r="P22" i="15" s="1"/>
  <c r="H23" i="15"/>
  <c r="I24" i="15"/>
  <c r="M24" i="15" s="1"/>
  <c r="N24" i="15" s="1"/>
  <c r="P24" i="15" s="1"/>
  <c r="L25" i="15"/>
  <c r="H25" i="15"/>
  <c r="H42" i="15"/>
  <c r="H44" i="15"/>
  <c r="H46" i="15"/>
  <c r="I47" i="15"/>
  <c r="M47" i="15" s="1"/>
  <c r="N47" i="15" s="1"/>
  <c r="P47" i="15" s="1"/>
  <c r="H48" i="15"/>
  <c r="I49" i="15"/>
  <c r="M49" i="15" s="1"/>
  <c r="N49" i="15" s="1"/>
  <c r="P49" i="15" s="1"/>
  <c r="H50" i="15"/>
  <c r="I51" i="15"/>
  <c r="M51" i="15" s="1"/>
  <c r="N51" i="15" s="1"/>
  <c r="P51" i="15" s="1"/>
  <c r="H52" i="15"/>
  <c r="I53" i="15"/>
  <c r="M53" i="15" s="1"/>
  <c r="N53" i="15" s="1"/>
  <c r="P53" i="15" s="1"/>
  <c r="H54" i="15"/>
  <c r="I26" i="15"/>
  <c r="M26" i="15" s="1"/>
  <c r="N26" i="15" s="1"/>
  <c r="P26" i="15" s="1"/>
  <c r="H27" i="15"/>
  <c r="I28" i="15"/>
  <c r="M28" i="15" s="1"/>
  <c r="N28" i="15" s="1"/>
  <c r="P28" i="15" s="1"/>
  <c r="H29" i="15"/>
  <c r="I30" i="15"/>
  <c r="M30" i="15" s="1"/>
  <c r="N30" i="15" s="1"/>
  <c r="P30" i="15" s="1"/>
  <c r="H31" i="15"/>
  <c r="I32" i="15"/>
  <c r="M32" i="15" s="1"/>
  <c r="N32" i="15" s="1"/>
  <c r="P32" i="15" s="1"/>
  <c r="H33" i="15"/>
  <c r="I34" i="15"/>
  <c r="M34" i="15" s="1"/>
  <c r="N34" i="15" s="1"/>
  <c r="P34" i="15" s="1"/>
  <c r="H35" i="15"/>
  <c r="I36" i="15"/>
  <c r="M36" i="15" s="1"/>
  <c r="N36" i="15" s="1"/>
  <c r="P36" i="15" s="1"/>
  <c r="H37" i="15"/>
  <c r="I38" i="15"/>
  <c r="M38" i="15" s="1"/>
  <c r="N38" i="15" s="1"/>
  <c r="P38" i="15" s="1"/>
  <c r="H39" i="15"/>
  <c r="I40" i="15"/>
  <c r="M40" i="15" s="1"/>
  <c r="N40" i="15" s="1"/>
  <c r="P40" i="15" s="1"/>
  <c r="H41" i="15"/>
  <c r="H43" i="15"/>
  <c r="H45" i="15"/>
  <c r="H55" i="15"/>
  <c r="H57" i="15"/>
  <c r="H61" i="15"/>
  <c r="H56" i="15"/>
  <c r="H58" i="15"/>
  <c r="I59" i="15"/>
  <c r="M59" i="15" s="1"/>
  <c r="N59" i="15" s="1"/>
  <c r="P59" i="15" s="1"/>
  <c r="H60" i="15"/>
  <c r="H62" i="15"/>
  <c r="I63" i="15"/>
  <c r="M63" i="15" s="1"/>
  <c r="N63" i="15" s="1"/>
  <c r="P63" i="15" s="1"/>
  <c r="H64" i="15"/>
  <c r="I65" i="15"/>
  <c r="M65" i="15" s="1"/>
  <c r="N65" i="15" s="1"/>
  <c r="P65" i="15" s="1"/>
  <c r="H66" i="15"/>
  <c r="I67" i="15"/>
  <c r="M67" i="15" s="1"/>
  <c r="N67" i="15" s="1"/>
  <c r="P67" i="15" s="1"/>
  <c r="H68" i="15"/>
  <c r="I69" i="15"/>
  <c r="M69" i="15" s="1"/>
  <c r="N69" i="15" s="1"/>
  <c r="P69" i="15" s="1"/>
  <c r="H70" i="15"/>
  <c r="I71" i="15"/>
  <c r="M71" i="15" s="1"/>
  <c r="N71" i="15" s="1"/>
  <c r="P71" i="15" s="1"/>
  <c r="H72" i="15"/>
  <c r="E22" i="12"/>
  <c r="E50" i="10"/>
  <c r="E48" i="9"/>
  <c r="A16" i="7"/>
  <c r="E11" i="8"/>
  <c r="E12" i="8"/>
  <c r="E13" i="8"/>
  <c r="E14" i="8"/>
  <c r="E15" i="8"/>
  <c r="E16" i="8"/>
  <c r="E17" i="8"/>
  <c r="E7" i="8"/>
  <c r="E8" i="8"/>
  <c r="E9" i="8"/>
  <c r="E10" i="8"/>
  <c r="E6" i="8"/>
  <c r="E18" i="8" l="1"/>
  <c r="I60" i="15"/>
  <c r="M60" i="15" s="1"/>
  <c r="N60" i="15" s="1"/>
  <c r="P60" i="15" s="1"/>
  <c r="I58" i="15"/>
  <c r="M58" i="15" s="1"/>
  <c r="N58" i="15" s="1"/>
  <c r="P58" i="15" s="1"/>
  <c r="I61" i="15"/>
  <c r="M61" i="15" s="1"/>
  <c r="N61" i="15" s="1"/>
  <c r="P61" i="15" s="1"/>
  <c r="I55" i="15"/>
  <c r="M55" i="15" s="1"/>
  <c r="N55" i="15" s="1"/>
  <c r="P55" i="15" s="1"/>
  <c r="I43" i="15"/>
  <c r="M43" i="15" s="1"/>
  <c r="N43" i="15" s="1"/>
  <c r="P43" i="15" s="1"/>
  <c r="I44" i="15"/>
  <c r="M44" i="15" s="1"/>
  <c r="N44" i="15" s="1"/>
  <c r="P44" i="15" s="1"/>
  <c r="I23" i="15"/>
  <c r="M23" i="15" s="1"/>
  <c r="N23" i="15" s="1"/>
  <c r="P23" i="15" s="1"/>
  <c r="I21" i="15"/>
  <c r="M21" i="15" s="1"/>
  <c r="N21" i="15" s="1"/>
  <c r="P21" i="15" s="1"/>
  <c r="I19" i="15"/>
  <c r="M19" i="15" s="1"/>
  <c r="N19" i="15" s="1"/>
  <c r="P19" i="15" s="1"/>
  <c r="I17" i="15"/>
  <c r="M17" i="15" s="1"/>
  <c r="N17" i="15" s="1"/>
  <c r="P17" i="15" s="1"/>
  <c r="I15" i="15"/>
  <c r="M15" i="15" s="1"/>
  <c r="N15" i="15" s="1"/>
  <c r="P15" i="15" s="1"/>
  <c r="I13" i="15"/>
  <c r="M13" i="15" s="1"/>
  <c r="N13" i="15" s="1"/>
  <c r="P13" i="15" s="1"/>
  <c r="I11" i="15"/>
  <c r="M11" i="15" s="1"/>
  <c r="N11" i="15" s="1"/>
  <c r="P11" i="15" s="1"/>
  <c r="M9" i="15"/>
  <c r="N9" i="15" s="1"/>
  <c r="P9" i="15" s="1"/>
  <c r="I9" i="15"/>
  <c r="M7" i="15"/>
  <c r="N7" i="15" s="1"/>
  <c r="P7" i="15" s="1"/>
  <c r="I7" i="15"/>
  <c r="M5" i="15"/>
  <c r="I5" i="15"/>
  <c r="M72" i="15"/>
  <c r="N72" i="15" s="1"/>
  <c r="P72" i="15" s="1"/>
  <c r="I72" i="15"/>
  <c r="M70" i="15"/>
  <c r="N70" i="15" s="1"/>
  <c r="P70" i="15" s="1"/>
  <c r="I70" i="15"/>
  <c r="M68" i="15"/>
  <c r="N68" i="15" s="1"/>
  <c r="P68" i="15" s="1"/>
  <c r="I68" i="15"/>
  <c r="M66" i="15"/>
  <c r="N66" i="15" s="1"/>
  <c r="P66" i="15" s="1"/>
  <c r="I66" i="15"/>
  <c r="M64" i="15"/>
  <c r="N64" i="15" s="1"/>
  <c r="P64" i="15" s="1"/>
  <c r="I64" i="15"/>
  <c r="M62" i="15"/>
  <c r="N62" i="15" s="1"/>
  <c r="P62" i="15" s="1"/>
  <c r="I62" i="15"/>
  <c r="M56" i="15"/>
  <c r="N56" i="15" s="1"/>
  <c r="P56" i="15" s="1"/>
  <c r="I56" i="15"/>
  <c r="M57" i="15"/>
  <c r="N57" i="15" s="1"/>
  <c r="P57" i="15" s="1"/>
  <c r="I57" i="15"/>
  <c r="M45" i="15"/>
  <c r="N45" i="15" s="1"/>
  <c r="P45" i="15" s="1"/>
  <c r="I45" i="15"/>
  <c r="M41" i="15"/>
  <c r="N41" i="15" s="1"/>
  <c r="P41" i="15" s="1"/>
  <c r="I41" i="15"/>
  <c r="M39" i="15"/>
  <c r="N39" i="15" s="1"/>
  <c r="P39" i="15" s="1"/>
  <c r="I39" i="15"/>
  <c r="M37" i="15"/>
  <c r="N37" i="15" s="1"/>
  <c r="P37" i="15" s="1"/>
  <c r="I37" i="15"/>
  <c r="M35" i="15"/>
  <c r="N35" i="15" s="1"/>
  <c r="P35" i="15" s="1"/>
  <c r="I35" i="15"/>
  <c r="M33" i="15"/>
  <c r="N33" i="15" s="1"/>
  <c r="P33" i="15" s="1"/>
  <c r="I33" i="15"/>
  <c r="M31" i="15"/>
  <c r="N31" i="15" s="1"/>
  <c r="P31" i="15" s="1"/>
  <c r="I31" i="15"/>
  <c r="M29" i="15"/>
  <c r="N29" i="15" s="1"/>
  <c r="P29" i="15" s="1"/>
  <c r="I29" i="15"/>
  <c r="M27" i="15"/>
  <c r="N27" i="15" s="1"/>
  <c r="P27" i="15" s="1"/>
  <c r="I27" i="15"/>
  <c r="M54" i="15"/>
  <c r="N54" i="15" s="1"/>
  <c r="P54" i="15" s="1"/>
  <c r="I54" i="15"/>
  <c r="M52" i="15"/>
  <c r="N52" i="15" s="1"/>
  <c r="P52" i="15" s="1"/>
  <c r="I52" i="15"/>
  <c r="M50" i="15"/>
  <c r="N50" i="15" s="1"/>
  <c r="P50" i="15" s="1"/>
  <c r="I50" i="15"/>
  <c r="M48" i="15"/>
  <c r="N48" i="15" s="1"/>
  <c r="P48" i="15" s="1"/>
  <c r="I48" i="15"/>
  <c r="M46" i="15"/>
  <c r="N46" i="15" s="1"/>
  <c r="P46" i="15" s="1"/>
  <c r="I46" i="15"/>
  <c r="M42" i="15"/>
  <c r="N42" i="15" s="1"/>
  <c r="P42" i="15" s="1"/>
  <c r="I42" i="15"/>
  <c r="M25" i="15"/>
  <c r="N25" i="15" s="1"/>
  <c r="P25" i="15" s="1"/>
  <c r="I25" i="15"/>
  <c r="L73" i="15"/>
  <c r="L75" i="15" s="1"/>
  <c r="C11" i="7"/>
  <c r="B16" i="7" s="1"/>
  <c r="M73" i="15" l="1"/>
  <c r="M75" i="15" s="1"/>
  <c r="N75" i="15" s="1"/>
  <c r="N5" i="15"/>
  <c r="C16" i="7"/>
  <c r="F6" i="8" s="1"/>
  <c r="G6" i="8" s="1"/>
  <c r="H6" i="8" s="1"/>
  <c r="D18" i="3"/>
  <c r="C18" i="3" s="1"/>
  <c r="D19" i="3"/>
  <c r="C19" i="3" s="1"/>
  <c r="D20" i="3"/>
  <c r="C20" i="3" s="1"/>
  <c r="D21" i="3"/>
  <c r="C21" i="3" s="1"/>
  <c r="D17" i="3"/>
  <c r="E6" i="7"/>
  <c r="F6" i="12" l="1"/>
  <c r="F6" i="9"/>
  <c r="F7" i="9" s="1"/>
  <c r="G7" i="9" s="1"/>
  <c r="H7" i="9" s="1"/>
  <c r="F6" i="14"/>
  <c r="F6" i="13"/>
  <c r="F6" i="11"/>
  <c r="F6" i="10"/>
  <c r="N73" i="15"/>
  <c r="P5" i="15"/>
  <c r="P73" i="15" s="1"/>
  <c r="P75" i="15" s="1"/>
  <c r="E76" i="15" s="1"/>
  <c r="F7" i="8"/>
  <c r="A18" i="3"/>
  <c r="A19" i="3"/>
  <c r="A20" i="3"/>
  <c r="A21" i="3"/>
  <c r="A17" i="3"/>
  <c r="A24" i="5"/>
  <c r="B30" i="6"/>
  <c r="B7" i="6"/>
  <c r="B31" i="6" s="1"/>
  <c r="E31" i="6" s="1"/>
  <c r="B10" i="6"/>
  <c r="B9" i="6"/>
  <c r="B33" i="6" s="1"/>
  <c r="E33" i="6" s="1"/>
  <c r="B8" i="6"/>
  <c r="E44" i="6"/>
  <c r="B6" i="5"/>
  <c r="B24" i="5" s="1"/>
  <c r="E24" i="5" s="1"/>
  <c r="B18" i="5"/>
  <c r="D7" i="3"/>
  <c r="B7" i="3" s="1"/>
  <c r="B18" i="3" s="1"/>
  <c r="D8" i="3"/>
  <c r="B8" i="3"/>
  <c r="B19" i="3" s="1"/>
  <c r="F19" i="3" s="1"/>
  <c r="D9" i="3"/>
  <c r="B9" i="3"/>
  <c r="B20" i="3" s="1"/>
  <c r="F20" i="3" s="1"/>
  <c r="D10" i="3"/>
  <c r="B10" i="3"/>
  <c r="B21" i="3" s="1"/>
  <c r="F21" i="3" s="1"/>
  <c r="E22" i="3"/>
  <c r="D6" i="3"/>
  <c r="B6" i="3" s="1"/>
  <c r="B17" i="3" s="1"/>
  <c r="D11" i="3"/>
  <c r="B11" i="3" s="1"/>
  <c r="D22" i="3"/>
  <c r="C17" i="3"/>
  <c r="O17" i="4"/>
  <c r="W17" i="4" s="1"/>
  <c r="X17" i="4" s="1"/>
  <c r="O16" i="4"/>
  <c r="W16" i="4" s="1"/>
  <c r="X16" i="4" s="1"/>
  <c r="O15" i="4"/>
  <c r="W15" i="4" s="1"/>
  <c r="X15" i="4" s="1"/>
  <c r="O8" i="4"/>
  <c r="W8" i="4" s="1"/>
  <c r="X8" i="4" s="1"/>
  <c r="O7" i="4"/>
  <c r="W7" i="4" s="1"/>
  <c r="X7" i="4" s="1"/>
  <c r="I17" i="4"/>
  <c r="I16" i="4"/>
  <c r="Y16" i="4" s="1"/>
  <c r="AB16" i="4" s="1"/>
  <c r="I9" i="4"/>
  <c r="I8" i="4"/>
  <c r="Y8" i="4" s="1"/>
  <c r="AB8" i="4" s="1"/>
  <c r="I7" i="4"/>
  <c r="Y17" i="4" l="1"/>
  <c r="AB17" i="4" s="1"/>
  <c r="Y7" i="4"/>
  <c r="AB7" i="4" s="1"/>
  <c r="M8" i="4"/>
  <c r="M7" i="4"/>
  <c r="M17" i="4"/>
  <c r="M16" i="4"/>
  <c r="M9" i="4"/>
  <c r="F17" i="3"/>
  <c r="F7" i="11"/>
  <c r="G6" i="11"/>
  <c r="H6" i="11" s="1"/>
  <c r="F7" i="14"/>
  <c r="G6" i="14"/>
  <c r="H6" i="14" s="1"/>
  <c r="F7" i="12"/>
  <c r="G6" i="12"/>
  <c r="H6" i="12" s="1"/>
  <c r="F7" i="10"/>
  <c r="G6" i="10"/>
  <c r="H6" i="10" s="1"/>
  <c r="F7" i="13"/>
  <c r="G6" i="13"/>
  <c r="H6" i="13" s="1"/>
  <c r="F8" i="9"/>
  <c r="F9" i="9" s="1"/>
  <c r="F10" i="9" s="1"/>
  <c r="G6" i="9"/>
  <c r="H6" i="9" s="1"/>
  <c r="F18" i="3"/>
  <c r="F22" i="3" s="1"/>
  <c r="B22" i="3"/>
  <c r="B32" i="6"/>
  <c r="E32" i="6" s="1"/>
  <c r="B34" i="6"/>
  <c r="E34" i="6" s="1"/>
  <c r="F8" i="8"/>
  <c r="G7" i="8"/>
  <c r="H7" i="8" s="1"/>
  <c r="C22" i="3"/>
  <c r="Z7" i="4" l="1"/>
  <c r="AC7" i="4" s="1"/>
  <c r="N7" i="4"/>
  <c r="AA7" i="4" s="1"/>
  <c r="AD7" i="4" s="1"/>
  <c r="Z8" i="4"/>
  <c r="AC8" i="4" s="1"/>
  <c r="N8" i="4"/>
  <c r="AA8" i="4" s="1"/>
  <c r="AD8" i="4" s="1"/>
  <c r="N16" i="4"/>
  <c r="AA16" i="4" s="1"/>
  <c r="AD16" i="4" s="1"/>
  <c r="Z16" i="4"/>
  <c r="AC16" i="4" s="1"/>
  <c r="Z17" i="4"/>
  <c r="AC17" i="4" s="1"/>
  <c r="N17" i="4"/>
  <c r="AA17" i="4" s="1"/>
  <c r="AD17" i="4" s="1"/>
  <c r="F15" i="9"/>
  <c r="F11" i="9"/>
  <c r="G10" i="9"/>
  <c r="H10" i="9" s="1"/>
  <c r="G8" i="9"/>
  <c r="H8" i="9" s="1"/>
  <c r="N9" i="4"/>
  <c r="E49" i="6"/>
  <c r="F8" i="13"/>
  <c r="G7" i="13"/>
  <c r="H7" i="13" s="1"/>
  <c r="F8" i="10"/>
  <c r="G7" i="10"/>
  <c r="H7" i="10" s="1"/>
  <c r="F8" i="12"/>
  <c r="G7" i="12"/>
  <c r="H7" i="12" s="1"/>
  <c r="F8" i="14"/>
  <c r="G7" i="14"/>
  <c r="H7" i="14" s="1"/>
  <c r="F8" i="11"/>
  <c r="G7" i="11"/>
  <c r="H7" i="11" s="1"/>
  <c r="I15" i="4"/>
  <c r="F9" i="8"/>
  <c r="G8" i="8"/>
  <c r="H8" i="8" s="1"/>
  <c r="L48" i="6" l="1"/>
  <c r="L49" i="6" s="1"/>
  <c r="P48" i="6"/>
  <c r="P49" i="6" s="1"/>
  <c r="L14" i="4" s="1"/>
  <c r="I14" i="4" s="1"/>
  <c r="F12" i="9"/>
  <c r="G11" i="9"/>
  <c r="H11" i="9" s="1"/>
  <c r="G9" i="9"/>
  <c r="H9" i="9" s="1"/>
  <c r="I49" i="6"/>
  <c r="M49" i="6"/>
  <c r="L11" i="4" s="1"/>
  <c r="J49" i="6"/>
  <c r="N49" i="6"/>
  <c r="L12" i="4" s="1"/>
  <c r="K49" i="6"/>
  <c r="O49" i="6"/>
  <c r="L13" i="4" s="1"/>
  <c r="F9" i="11"/>
  <c r="G8" i="11"/>
  <c r="H8" i="11" s="1"/>
  <c r="F9" i="14"/>
  <c r="F10" i="14" s="1"/>
  <c r="G8" i="14"/>
  <c r="H8" i="14" s="1"/>
  <c r="F9" i="12"/>
  <c r="G8" i="12"/>
  <c r="H8" i="12" s="1"/>
  <c r="F9" i="10"/>
  <c r="F10" i="10" s="1"/>
  <c r="F11" i="10" s="1"/>
  <c r="G8" i="10"/>
  <c r="H8" i="10" s="1"/>
  <c r="F9" i="13"/>
  <c r="G8" i="13"/>
  <c r="H8" i="13" s="1"/>
  <c r="Y15" i="4"/>
  <c r="M15" i="4"/>
  <c r="F10" i="8"/>
  <c r="G9" i="8"/>
  <c r="H9" i="8" s="1"/>
  <c r="M14" i="4" l="1"/>
  <c r="I10" i="4"/>
  <c r="N14" i="4"/>
  <c r="G12" i="9"/>
  <c r="H12" i="9" s="1"/>
  <c r="F13" i="9"/>
  <c r="F11" i="14"/>
  <c r="G10" i="14"/>
  <c r="G11" i="10"/>
  <c r="H11" i="10" s="1"/>
  <c r="F12" i="10"/>
  <c r="F16" i="9"/>
  <c r="G15" i="9"/>
  <c r="H15" i="9" s="1"/>
  <c r="F10" i="13"/>
  <c r="G9" i="13"/>
  <c r="H9" i="13" s="1"/>
  <c r="G9" i="10"/>
  <c r="H9" i="10" s="1"/>
  <c r="F10" i="12"/>
  <c r="G9" i="12"/>
  <c r="H9" i="12" s="1"/>
  <c r="G9" i="14"/>
  <c r="H9" i="14" s="1"/>
  <c r="F10" i="11"/>
  <c r="G9" i="11"/>
  <c r="H9" i="11" s="1"/>
  <c r="Z15" i="4"/>
  <c r="N15" i="4"/>
  <c r="AB15" i="4"/>
  <c r="F11" i="8"/>
  <c r="G10" i="8"/>
  <c r="H10" i="8" s="1"/>
  <c r="M10" i="4" l="1"/>
  <c r="G13" i="9"/>
  <c r="H13" i="9" s="1"/>
  <c r="F14" i="9"/>
  <c r="G14" i="9" s="1"/>
  <c r="H14" i="9" s="1"/>
  <c r="H10" i="14"/>
  <c r="F12" i="14"/>
  <c r="G11" i="14"/>
  <c r="H11" i="14" s="1"/>
  <c r="F13" i="10"/>
  <c r="G12" i="10"/>
  <c r="H12" i="10" s="1"/>
  <c r="F11" i="11"/>
  <c r="G10" i="11"/>
  <c r="H10" i="11" s="1"/>
  <c r="F11" i="12"/>
  <c r="G10" i="12"/>
  <c r="H10" i="12" s="1"/>
  <c r="G10" i="10"/>
  <c r="H10" i="10" s="1"/>
  <c r="F11" i="13"/>
  <c r="G10" i="13"/>
  <c r="H10" i="13" s="1"/>
  <c r="G16" i="9"/>
  <c r="H16" i="9" s="1"/>
  <c r="F17" i="9"/>
  <c r="AC15" i="4"/>
  <c r="AA15" i="4"/>
  <c r="F12" i="8"/>
  <c r="G11" i="8"/>
  <c r="H11" i="8" s="1"/>
  <c r="N10" i="4" l="1"/>
  <c r="F13" i="14"/>
  <c r="G12" i="14"/>
  <c r="F14" i="10"/>
  <c r="G13" i="10"/>
  <c r="H13" i="10" s="1"/>
  <c r="G17" i="9"/>
  <c r="H17" i="9" s="1"/>
  <c r="F18" i="9"/>
  <c r="F12" i="13"/>
  <c r="G11" i="13"/>
  <c r="H11" i="13" s="1"/>
  <c r="F12" i="12"/>
  <c r="G11" i="12"/>
  <c r="H11" i="12" s="1"/>
  <c r="F12" i="11"/>
  <c r="G11" i="11"/>
  <c r="H11" i="11" s="1"/>
  <c r="AD15" i="4"/>
  <c r="F13" i="8"/>
  <c r="G12" i="8"/>
  <c r="H12" i="8" s="1"/>
  <c r="H12" i="14" l="1"/>
  <c r="F14" i="14"/>
  <c r="G13" i="14"/>
  <c r="H13" i="14" s="1"/>
  <c r="F15" i="10"/>
  <c r="F16" i="10" s="1"/>
  <c r="G14" i="10"/>
  <c r="H14" i="10" s="1"/>
  <c r="G18" i="9"/>
  <c r="H18" i="9" s="1"/>
  <c r="F19" i="9"/>
  <c r="F20" i="9" s="1"/>
  <c r="F13" i="11"/>
  <c r="G12" i="11"/>
  <c r="H12" i="11" s="1"/>
  <c r="F13" i="12"/>
  <c r="G12" i="12"/>
  <c r="H12" i="12" s="1"/>
  <c r="F13" i="13"/>
  <c r="G12" i="13"/>
  <c r="H12" i="13" s="1"/>
  <c r="F14" i="8"/>
  <c r="G13" i="8"/>
  <c r="H13" i="8" s="1"/>
  <c r="G16" i="10" l="1"/>
  <c r="H16" i="10" s="1"/>
  <c r="F17" i="10"/>
  <c r="F15" i="14"/>
  <c r="G14" i="14"/>
  <c r="H14" i="14" s="1"/>
  <c r="G15" i="10"/>
  <c r="H15" i="10" s="1"/>
  <c r="G20" i="9"/>
  <c r="H20" i="9" s="1"/>
  <c r="F21" i="9"/>
  <c r="G19" i="9"/>
  <c r="H19" i="9" s="1"/>
  <c r="F14" i="13"/>
  <c r="G13" i="13"/>
  <c r="H13" i="13" s="1"/>
  <c r="F14" i="12"/>
  <c r="G13" i="12"/>
  <c r="H13" i="12" s="1"/>
  <c r="F14" i="11"/>
  <c r="G13" i="11"/>
  <c r="H13" i="11" s="1"/>
  <c r="F15" i="8"/>
  <c r="G14" i="8"/>
  <c r="H14" i="8" s="1"/>
  <c r="F18" i="10" l="1"/>
  <c r="G17" i="10"/>
  <c r="H17" i="10" s="1"/>
  <c r="F16" i="14"/>
  <c r="G15" i="14"/>
  <c r="H15" i="14" s="1"/>
  <c r="G21" i="9"/>
  <c r="H21" i="9" s="1"/>
  <c r="F22" i="9"/>
  <c r="G22" i="9" s="1"/>
  <c r="H22" i="9" s="1"/>
  <c r="F15" i="11"/>
  <c r="G14" i="11"/>
  <c r="H14" i="11" s="1"/>
  <c r="F15" i="12"/>
  <c r="G14" i="12"/>
  <c r="H14" i="12" s="1"/>
  <c r="F15" i="13"/>
  <c r="G14" i="13"/>
  <c r="H14" i="13" s="1"/>
  <c r="F16" i="8"/>
  <c r="F17" i="8" s="1"/>
  <c r="G17" i="8" s="1"/>
  <c r="G15" i="8"/>
  <c r="H15" i="8" s="1"/>
  <c r="F19" i="10" l="1"/>
  <c r="G18" i="10"/>
  <c r="H18" i="10" s="1"/>
  <c r="F17" i="14"/>
  <c r="G16" i="14"/>
  <c r="H16" i="14" s="1"/>
  <c r="F16" i="13"/>
  <c r="G15" i="13"/>
  <c r="H15" i="13" s="1"/>
  <c r="F16" i="12"/>
  <c r="G15" i="12"/>
  <c r="H15" i="12" s="1"/>
  <c r="F16" i="11"/>
  <c r="G15" i="11"/>
  <c r="H15" i="11" s="1"/>
  <c r="G16" i="8"/>
  <c r="H16" i="8" s="1"/>
  <c r="F20" i="10" l="1"/>
  <c r="G19" i="10"/>
  <c r="H19" i="10" s="1"/>
  <c r="G17" i="14"/>
  <c r="H17" i="14" s="1"/>
  <c r="F18" i="14"/>
  <c r="F17" i="11"/>
  <c r="G16" i="11"/>
  <c r="H16" i="11" s="1"/>
  <c r="F17" i="12"/>
  <c r="G16" i="12"/>
  <c r="H16" i="12" s="1"/>
  <c r="F17" i="13"/>
  <c r="G16" i="13"/>
  <c r="H16" i="13" s="1"/>
  <c r="F23" i="9"/>
  <c r="G20" i="10" l="1"/>
  <c r="H20" i="10" s="1"/>
  <c r="F21" i="10"/>
  <c r="G18" i="14"/>
  <c r="H18" i="14" s="1"/>
  <c r="F19" i="14"/>
  <c r="G23" i="9"/>
  <c r="H23" i="9" s="1"/>
  <c r="F24" i="9"/>
  <c r="F18" i="13"/>
  <c r="G17" i="13"/>
  <c r="H17" i="13" s="1"/>
  <c r="F18" i="12"/>
  <c r="G17" i="12"/>
  <c r="H17" i="12" s="1"/>
  <c r="F18" i="11"/>
  <c r="G17" i="11"/>
  <c r="H17" i="11" s="1"/>
  <c r="F18" i="8"/>
  <c r="G18" i="8" s="1"/>
  <c r="H18" i="8" s="1"/>
  <c r="H17" i="8"/>
  <c r="F22" i="10" l="1"/>
  <c r="G21" i="10"/>
  <c r="H21" i="10" s="1"/>
  <c r="F20" i="14"/>
  <c r="G19" i="14"/>
  <c r="H19" i="14" s="1"/>
  <c r="F25" i="9"/>
  <c r="G24" i="9"/>
  <c r="H24" i="9" s="1"/>
  <c r="F19" i="11"/>
  <c r="G18" i="11"/>
  <c r="H18" i="11" s="1"/>
  <c r="F19" i="12"/>
  <c r="G18" i="12"/>
  <c r="H18" i="12" s="1"/>
  <c r="F19" i="13"/>
  <c r="G18" i="13"/>
  <c r="H18" i="13" s="1"/>
  <c r="K18" i="8"/>
  <c r="M18" i="8"/>
  <c r="O18" i="8"/>
  <c r="P11" i="4" s="1"/>
  <c r="Q18" i="8"/>
  <c r="P13" i="4" s="1"/>
  <c r="L18" i="8"/>
  <c r="N18" i="8"/>
  <c r="P18" i="8"/>
  <c r="P12" i="4" s="1"/>
  <c r="R18" i="8"/>
  <c r="P14" i="4" s="1"/>
  <c r="F23" i="10" l="1"/>
  <c r="G22" i="10"/>
  <c r="H22" i="10" s="1"/>
  <c r="G20" i="14"/>
  <c r="H20" i="14" s="1"/>
  <c r="F21" i="14"/>
  <c r="G19" i="13"/>
  <c r="H19" i="13" s="1"/>
  <c r="F20" i="13"/>
  <c r="F20" i="12"/>
  <c r="G19" i="12"/>
  <c r="H19" i="12" s="1"/>
  <c r="F20" i="11"/>
  <c r="G19" i="11"/>
  <c r="H19" i="11" s="1"/>
  <c r="G25" i="9"/>
  <c r="H25" i="9" s="1"/>
  <c r="F26" i="9"/>
  <c r="F24" i="10" l="1"/>
  <c r="G23" i="10"/>
  <c r="H23" i="10" s="1"/>
  <c r="G21" i="14"/>
  <c r="H21" i="14" s="1"/>
  <c r="F22" i="14"/>
  <c r="G20" i="13"/>
  <c r="H20" i="13" s="1"/>
  <c r="F21" i="13"/>
  <c r="G26" i="9"/>
  <c r="H26" i="9" s="1"/>
  <c r="F27" i="9"/>
  <c r="F21" i="11"/>
  <c r="G20" i="11"/>
  <c r="H20" i="11" s="1"/>
  <c r="F21" i="12"/>
  <c r="G20" i="12"/>
  <c r="H20" i="12" s="1"/>
  <c r="F25" i="10" l="1"/>
  <c r="G24" i="10"/>
  <c r="H24" i="10" s="1"/>
  <c r="G22" i="14"/>
  <c r="H22" i="14" s="1"/>
  <c r="F23" i="14"/>
  <c r="G27" i="9"/>
  <c r="H27" i="9" s="1"/>
  <c r="F28" i="9"/>
  <c r="G21" i="13"/>
  <c r="H21" i="13" s="1"/>
  <c r="F22" i="13"/>
  <c r="F22" i="12"/>
  <c r="G22" i="12" s="1"/>
  <c r="H22" i="12" s="1"/>
  <c r="G21" i="12"/>
  <c r="H21" i="12" s="1"/>
  <c r="F22" i="11"/>
  <c r="G22" i="11" s="1"/>
  <c r="H22" i="11" s="1"/>
  <c r="G21" i="11"/>
  <c r="H21" i="11" s="1"/>
  <c r="F26" i="10" l="1"/>
  <c r="G25" i="10"/>
  <c r="H25" i="10" s="1"/>
  <c r="F24" i="14"/>
  <c r="G23" i="14"/>
  <c r="H23" i="14" s="1"/>
  <c r="F23" i="13"/>
  <c r="G22" i="13"/>
  <c r="H22" i="13" s="1"/>
  <c r="G28" i="9"/>
  <c r="H28" i="9" s="1"/>
  <c r="F29" i="9"/>
  <c r="R18" i="11"/>
  <c r="P18" i="11"/>
  <c r="N18" i="11"/>
  <c r="L18" i="11"/>
  <c r="Q18" i="11"/>
  <c r="O18" i="11"/>
  <c r="M18" i="11"/>
  <c r="K18" i="11"/>
  <c r="P18" i="12"/>
  <c r="T12" i="4" s="1"/>
  <c r="L18" i="12"/>
  <c r="O18" i="12"/>
  <c r="T11" i="4" s="1"/>
  <c r="K18" i="12"/>
  <c r="R18" i="12"/>
  <c r="T14" i="4" s="1"/>
  <c r="N18" i="12"/>
  <c r="Q18" i="12"/>
  <c r="T13" i="4" s="1"/>
  <c r="M18" i="12"/>
  <c r="F27" i="10" l="1"/>
  <c r="G26" i="10"/>
  <c r="H26" i="10" s="1"/>
  <c r="G24" i="14"/>
  <c r="H24" i="14" s="1"/>
  <c r="F25" i="14"/>
  <c r="G29" i="9"/>
  <c r="H29" i="9" s="1"/>
  <c r="F30" i="9"/>
  <c r="F24" i="13"/>
  <c r="G23" i="13"/>
  <c r="H23" i="13" s="1"/>
  <c r="F28" i="10" l="1"/>
  <c r="G27" i="10"/>
  <c r="H27" i="10" s="1"/>
  <c r="F26" i="14"/>
  <c r="G25" i="14"/>
  <c r="H25" i="14" s="1"/>
  <c r="G30" i="9"/>
  <c r="H30" i="9" s="1"/>
  <c r="F31" i="9"/>
  <c r="G24" i="13"/>
  <c r="H24" i="13" s="1"/>
  <c r="F25" i="13"/>
  <c r="F29" i="10" l="1"/>
  <c r="G28" i="10"/>
  <c r="H28" i="10" s="1"/>
  <c r="G26" i="14"/>
  <c r="H26" i="14" s="1"/>
  <c r="F27" i="14"/>
  <c r="G25" i="13"/>
  <c r="H25" i="13" s="1"/>
  <c r="F26" i="13"/>
  <c r="F32" i="9"/>
  <c r="G31" i="9"/>
  <c r="H31" i="9" s="1"/>
  <c r="F30" i="10" l="1"/>
  <c r="G29" i="10"/>
  <c r="H29" i="10" s="1"/>
  <c r="F28" i="14"/>
  <c r="G27" i="14"/>
  <c r="H27" i="14" s="1"/>
  <c r="F27" i="13"/>
  <c r="G26" i="13"/>
  <c r="H26" i="13" s="1"/>
  <c r="G32" i="9"/>
  <c r="H32" i="9" s="1"/>
  <c r="F33" i="9"/>
  <c r="F31" i="10" l="1"/>
  <c r="G30" i="10"/>
  <c r="H30" i="10" s="1"/>
  <c r="F29" i="14"/>
  <c r="G28" i="14"/>
  <c r="H28" i="14" s="1"/>
  <c r="G33" i="9"/>
  <c r="H33" i="9" s="1"/>
  <c r="F34" i="9"/>
  <c r="G27" i="13"/>
  <c r="H27" i="13" s="1"/>
  <c r="F28" i="13"/>
  <c r="F32" i="10" l="1"/>
  <c r="G31" i="10"/>
  <c r="H31" i="10" s="1"/>
  <c r="F30" i="14"/>
  <c r="G29" i="14"/>
  <c r="H29" i="14" s="1"/>
  <c r="G28" i="13"/>
  <c r="H28" i="13" s="1"/>
  <c r="F29" i="13"/>
  <c r="F35" i="9"/>
  <c r="G34" i="9"/>
  <c r="H34" i="9" s="1"/>
  <c r="F33" i="10" l="1"/>
  <c r="G32" i="10"/>
  <c r="H32" i="10" s="1"/>
  <c r="F31" i="14"/>
  <c r="F32" i="14" s="1"/>
  <c r="G30" i="14"/>
  <c r="H30" i="14" s="1"/>
  <c r="F30" i="13"/>
  <c r="G29" i="13"/>
  <c r="H29" i="13" s="1"/>
  <c r="G35" i="9"/>
  <c r="H35" i="9" s="1"/>
  <c r="F36" i="9"/>
  <c r="F34" i="10" l="1"/>
  <c r="G33" i="10"/>
  <c r="H33" i="10" s="1"/>
  <c r="G32" i="14"/>
  <c r="H32" i="14" s="1"/>
  <c r="F33" i="14"/>
  <c r="G31" i="14"/>
  <c r="H31" i="14" s="1"/>
  <c r="G36" i="9"/>
  <c r="H36" i="9" s="1"/>
  <c r="F37" i="9"/>
  <c r="G30" i="13"/>
  <c r="H30" i="13" s="1"/>
  <c r="F31" i="13"/>
  <c r="F35" i="10" l="1"/>
  <c r="G34" i="10"/>
  <c r="H34" i="10" s="1"/>
  <c r="F34" i="14"/>
  <c r="G33" i="14"/>
  <c r="H33" i="14" s="1"/>
  <c r="G31" i="13"/>
  <c r="H31" i="13" s="1"/>
  <c r="F32" i="13"/>
  <c r="G37" i="9"/>
  <c r="H37" i="9" s="1"/>
  <c r="F38" i="9"/>
  <c r="F36" i="10" l="1"/>
  <c r="G35" i="10"/>
  <c r="H35" i="10" s="1"/>
  <c r="G34" i="14"/>
  <c r="H34" i="14" s="1"/>
  <c r="F35" i="14"/>
  <c r="G38" i="9"/>
  <c r="H38" i="9" s="1"/>
  <c r="F39" i="9"/>
  <c r="G32" i="13"/>
  <c r="H32" i="13" s="1"/>
  <c r="F33" i="13"/>
  <c r="G36" i="10" l="1"/>
  <c r="H36" i="10" s="1"/>
  <c r="F37" i="10"/>
  <c r="G35" i="14"/>
  <c r="H35" i="14" s="1"/>
  <c r="F36" i="14"/>
  <c r="G33" i="13"/>
  <c r="H33" i="13" s="1"/>
  <c r="F34" i="13"/>
  <c r="G39" i="9"/>
  <c r="H39" i="9" s="1"/>
  <c r="F40" i="9"/>
  <c r="F38" i="10" l="1"/>
  <c r="G37" i="10"/>
  <c r="H37" i="10" s="1"/>
  <c r="G36" i="14"/>
  <c r="H36" i="14" s="1"/>
  <c r="F37" i="14"/>
  <c r="G40" i="9"/>
  <c r="H40" i="9" s="1"/>
  <c r="F41" i="9"/>
  <c r="G34" i="13"/>
  <c r="H34" i="13" s="1"/>
  <c r="F35" i="13"/>
  <c r="F39" i="10" l="1"/>
  <c r="G38" i="10"/>
  <c r="H38" i="10" s="1"/>
  <c r="G37" i="14"/>
  <c r="H37" i="14" s="1"/>
  <c r="F38" i="14"/>
  <c r="G35" i="13"/>
  <c r="H35" i="13" s="1"/>
  <c r="F36" i="13"/>
  <c r="G41" i="9"/>
  <c r="H41" i="9" s="1"/>
  <c r="F42" i="9"/>
  <c r="F40" i="10" l="1"/>
  <c r="G39" i="10"/>
  <c r="H39" i="10" s="1"/>
  <c r="F39" i="14"/>
  <c r="G38" i="14"/>
  <c r="H38" i="14" s="1"/>
  <c r="G42" i="9"/>
  <c r="H42" i="9" s="1"/>
  <c r="F43" i="9"/>
  <c r="G36" i="13"/>
  <c r="H36" i="13" s="1"/>
  <c r="F37" i="13"/>
  <c r="G40" i="10" l="1"/>
  <c r="H40" i="10" s="1"/>
  <c r="F41" i="10"/>
  <c r="G39" i="14"/>
  <c r="H39" i="14" s="1"/>
  <c r="F40" i="14"/>
  <c r="G37" i="13"/>
  <c r="H37" i="13" s="1"/>
  <c r="F38" i="13"/>
  <c r="G43" i="9"/>
  <c r="H43" i="9" s="1"/>
  <c r="F44" i="9"/>
  <c r="G41" i="10" l="1"/>
  <c r="H41" i="10" s="1"/>
  <c r="F42" i="10"/>
  <c r="G40" i="14"/>
  <c r="H40" i="14" s="1"/>
  <c r="F41" i="14"/>
  <c r="F42" i="14" s="1"/>
  <c r="G44" i="9"/>
  <c r="H44" i="9" s="1"/>
  <c r="F45" i="9"/>
  <c r="G38" i="13"/>
  <c r="H38" i="13" s="1"/>
  <c r="F39" i="13"/>
  <c r="G42" i="10" l="1"/>
  <c r="H42" i="10" s="1"/>
  <c r="F43" i="10"/>
  <c r="F43" i="14"/>
  <c r="G42" i="14"/>
  <c r="H42" i="14" s="1"/>
  <c r="G41" i="14"/>
  <c r="H41" i="14" s="1"/>
  <c r="G39" i="13"/>
  <c r="H39" i="13" s="1"/>
  <c r="F40" i="13"/>
  <c r="G45" i="9"/>
  <c r="H45" i="9" s="1"/>
  <c r="F46" i="9"/>
  <c r="G43" i="10" l="1"/>
  <c r="H43" i="10" s="1"/>
  <c r="F44" i="10"/>
  <c r="F44" i="14"/>
  <c r="G43" i="14"/>
  <c r="H43" i="14" s="1"/>
  <c r="G46" i="9"/>
  <c r="H46" i="9" s="1"/>
  <c r="F47" i="9"/>
  <c r="F41" i="13"/>
  <c r="G40" i="13"/>
  <c r="H40" i="13" s="1"/>
  <c r="F45" i="10" l="1"/>
  <c r="G44" i="10"/>
  <c r="H44" i="10" s="1"/>
  <c r="F45" i="14"/>
  <c r="G44" i="14"/>
  <c r="H44" i="14" s="1"/>
  <c r="F48" i="9"/>
  <c r="G48" i="9" s="1"/>
  <c r="H48" i="9" s="1"/>
  <c r="G47" i="9"/>
  <c r="H47" i="9" s="1"/>
  <c r="G41" i="13"/>
  <c r="H41" i="13" s="1"/>
  <c r="F42" i="13"/>
  <c r="F46" i="10" l="1"/>
  <c r="G45" i="10"/>
  <c r="H45" i="10" s="1"/>
  <c r="F46" i="14"/>
  <c r="G45" i="14"/>
  <c r="H45" i="14" s="1"/>
  <c r="G42" i="13"/>
  <c r="H42" i="13" s="1"/>
  <c r="F43" i="13"/>
  <c r="R24" i="9"/>
  <c r="Q14" i="4" s="1"/>
  <c r="P24" i="9"/>
  <c r="Q12" i="4" s="1"/>
  <c r="N24" i="9"/>
  <c r="L24" i="9"/>
  <c r="Q24" i="9"/>
  <c r="Q13" i="4" s="1"/>
  <c r="O24" i="9"/>
  <c r="Q11" i="4" s="1"/>
  <c r="M24" i="9"/>
  <c r="K24" i="9"/>
  <c r="G46" i="10" l="1"/>
  <c r="H46" i="10" s="1"/>
  <c r="F47" i="10"/>
  <c r="F47" i="14"/>
  <c r="G46" i="14"/>
  <c r="H46" i="14" s="1"/>
  <c r="G43" i="13"/>
  <c r="H43" i="13" s="1"/>
  <c r="F44" i="13"/>
  <c r="G47" i="10" l="1"/>
  <c r="H47" i="10" s="1"/>
  <c r="F48" i="10"/>
  <c r="F48" i="14"/>
  <c r="G47" i="14"/>
  <c r="H47" i="14" s="1"/>
  <c r="F45" i="13"/>
  <c r="G44" i="13"/>
  <c r="H44" i="13" s="1"/>
  <c r="G48" i="10" l="1"/>
  <c r="H48" i="10" s="1"/>
  <c r="F49" i="10"/>
  <c r="G48" i="14"/>
  <c r="H48" i="14" s="1"/>
  <c r="F49" i="14"/>
  <c r="G45" i="13"/>
  <c r="H45" i="13" s="1"/>
  <c r="F46" i="13"/>
  <c r="F50" i="10" l="1"/>
  <c r="G50" i="10" s="1"/>
  <c r="H50" i="10" s="1"/>
  <c r="G49" i="10"/>
  <c r="H49" i="10" s="1"/>
  <c r="F50" i="14"/>
  <c r="G49" i="14"/>
  <c r="H49" i="14" s="1"/>
  <c r="G46" i="13"/>
  <c r="H46" i="13" s="1"/>
  <c r="F47" i="13"/>
  <c r="K26" i="10" l="1"/>
  <c r="O26" i="10"/>
  <c r="R11" i="4" s="1"/>
  <c r="O11" i="4" s="1"/>
  <c r="W11" i="4" s="1"/>
  <c r="X11" i="4" s="1"/>
  <c r="Q26" i="10"/>
  <c r="R13" i="4" s="1"/>
  <c r="O13" i="4" s="1"/>
  <c r="W13" i="4" s="1"/>
  <c r="X13" i="4" s="1"/>
  <c r="M26" i="10"/>
  <c r="R26" i="10"/>
  <c r="R14" i="4" s="1"/>
  <c r="O14" i="4" s="1"/>
  <c r="N26" i="10"/>
  <c r="O10" i="4" s="1"/>
  <c r="P26" i="10"/>
  <c r="R12" i="4" s="1"/>
  <c r="O12" i="4" s="1"/>
  <c r="W12" i="4" s="1"/>
  <c r="X12" i="4" s="1"/>
  <c r="L26" i="10"/>
  <c r="F51" i="14"/>
  <c r="G50" i="14"/>
  <c r="H50" i="14" s="1"/>
  <c r="G47" i="13"/>
  <c r="H47" i="13" s="1"/>
  <c r="F48" i="13"/>
  <c r="W10" i="4" l="1"/>
  <c r="Y10" i="4"/>
  <c r="AB10" i="4" s="1"/>
  <c r="O9" i="4"/>
  <c r="Y14" i="4"/>
  <c r="AB14" i="4" s="1"/>
  <c r="W14" i="4"/>
  <c r="G51" i="14"/>
  <c r="H51" i="14" s="1"/>
  <c r="F52" i="14"/>
  <c r="G48" i="13"/>
  <c r="H48" i="13" s="1"/>
  <c r="F49" i="13"/>
  <c r="X14" i="4" l="1"/>
  <c r="AA14" i="4" s="1"/>
  <c r="AD14" i="4" s="1"/>
  <c r="Z14" i="4"/>
  <c r="AC14" i="4" s="1"/>
  <c r="W9" i="4"/>
  <c r="Y9" i="4"/>
  <c r="AB9" i="4" s="1"/>
  <c r="X10" i="4"/>
  <c r="AA10" i="4" s="1"/>
  <c r="AD10" i="4" s="1"/>
  <c r="Z10" i="4"/>
  <c r="AC10" i="4" s="1"/>
  <c r="G52" i="14"/>
  <c r="H52" i="14" s="1"/>
  <c r="F53" i="14"/>
  <c r="G49" i="13"/>
  <c r="H49" i="13" s="1"/>
  <c r="F50" i="13"/>
  <c r="Z9" i="4" l="1"/>
  <c r="AC9" i="4" s="1"/>
  <c r="X9" i="4"/>
  <c r="F54" i="14"/>
  <c r="G53" i="14"/>
  <c r="H53" i="14" s="1"/>
  <c r="G50" i="13"/>
  <c r="H50" i="13" s="1"/>
  <c r="F51" i="13"/>
  <c r="AA9" i="4" l="1"/>
  <c r="AD9" i="4" s="1"/>
  <c r="G54" i="14"/>
  <c r="H54" i="14" s="1"/>
  <c r="F55" i="14"/>
  <c r="G51" i="13"/>
  <c r="H51" i="13" s="1"/>
  <c r="F52" i="13"/>
  <c r="G55" i="14" l="1"/>
  <c r="H55" i="14" s="1"/>
  <c r="F56" i="14"/>
  <c r="F57" i="14" s="1"/>
  <c r="F53" i="13"/>
  <c r="G52" i="13"/>
  <c r="H52" i="13" s="1"/>
  <c r="G57" i="14" l="1"/>
  <c r="H57" i="14" s="1"/>
  <c r="F58" i="14"/>
  <c r="G58" i="14" s="1"/>
  <c r="H58" i="14" s="1"/>
  <c r="F59" i="14"/>
  <c r="G56" i="14"/>
  <c r="H56" i="14" s="1"/>
  <c r="G53" i="13"/>
  <c r="H53" i="13" s="1"/>
  <c r="F54" i="13"/>
  <c r="G59" i="14" l="1"/>
  <c r="F60" i="14"/>
  <c r="F55" i="13"/>
  <c r="G54" i="13"/>
  <c r="H54" i="13" s="1"/>
  <c r="H59" i="14" l="1"/>
  <c r="F61" i="14"/>
  <c r="G60" i="14"/>
  <c r="H60" i="14" s="1"/>
  <c r="F56" i="13"/>
  <c r="G55" i="13"/>
  <c r="H55" i="13" s="1"/>
  <c r="F62" i="14" l="1"/>
  <c r="G61" i="14"/>
  <c r="H61" i="14" s="1"/>
  <c r="F57" i="13"/>
  <c r="G56" i="13"/>
  <c r="H56" i="13" s="1"/>
  <c r="F63" i="14" l="1"/>
  <c r="G62" i="14"/>
  <c r="G57" i="13"/>
  <c r="H57" i="13" s="1"/>
  <c r="F58" i="13"/>
  <c r="G58" i="13" s="1"/>
  <c r="H58" i="13" s="1"/>
  <c r="H62" i="14" l="1"/>
  <c r="F64" i="14"/>
  <c r="G63" i="14"/>
  <c r="H63" i="14" s="1"/>
  <c r="R18" i="13"/>
  <c r="P18" i="13"/>
  <c r="N18" i="13"/>
  <c r="L18" i="13"/>
  <c r="Q18" i="13"/>
  <c r="O18" i="13"/>
  <c r="M18" i="13"/>
  <c r="K18" i="13"/>
  <c r="B10" i="5"/>
  <c r="B28" i="5" s="1"/>
  <c r="E28" i="5" s="1"/>
  <c r="B8" i="5"/>
  <c r="B26" i="5" s="1"/>
  <c r="E26" i="5" s="1"/>
  <c r="B9" i="5"/>
  <c r="B27" i="5" s="1"/>
  <c r="E27" i="5" s="1"/>
  <c r="B7" i="5"/>
  <c r="B25" i="5" s="1"/>
  <c r="E25" i="5" s="1"/>
  <c r="F65" i="14" l="1"/>
  <c r="G64" i="14"/>
  <c r="H64" i="14" s="1"/>
  <c r="E37" i="5"/>
  <c r="N37" i="5" s="1"/>
  <c r="K12" i="4" s="1"/>
  <c r="I12" i="4" s="1"/>
  <c r="M12" i="4" l="1"/>
  <c r="Y12" i="4"/>
  <c r="AB12" i="4" s="1"/>
  <c r="G65" i="14"/>
  <c r="F66" i="14"/>
  <c r="K37" i="5"/>
  <c r="P37" i="5"/>
  <c r="I37" i="5"/>
  <c r="L37" i="5"/>
  <c r="J37" i="5"/>
  <c r="M37" i="5"/>
  <c r="K11" i="4" s="1"/>
  <c r="O37" i="5"/>
  <c r="K13" i="4" s="1"/>
  <c r="I13" i="4" s="1"/>
  <c r="I11" i="4" l="1"/>
  <c r="M13" i="4"/>
  <c r="Y13" i="4"/>
  <c r="AB13" i="4" s="1"/>
  <c r="N12" i="4"/>
  <c r="AA12" i="4" s="1"/>
  <c r="AD12" i="4" s="1"/>
  <c r="Z12" i="4"/>
  <c r="AC12" i="4" s="1"/>
  <c r="H65" i="14"/>
  <c r="F67" i="14"/>
  <c r="G66" i="14"/>
  <c r="H66" i="14" s="1"/>
  <c r="M11" i="4" l="1"/>
  <c r="Y11" i="4"/>
  <c r="N13" i="4"/>
  <c r="AA13" i="4" s="1"/>
  <c r="AD13" i="4" s="1"/>
  <c r="Z13" i="4"/>
  <c r="AC13" i="4" s="1"/>
  <c r="F68" i="14"/>
  <c r="G67" i="14"/>
  <c r="AB11" i="4" l="1"/>
  <c r="AB18" i="4" s="1"/>
  <c r="N11" i="4"/>
  <c r="Z11" i="4"/>
  <c r="H67" i="14"/>
  <c r="F69" i="14"/>
  <c r="G68" i="14"/>
  <c r="H68" i="14" s="1"/>
  <c r="AC11" i="4" l="1"/>
  <c r="AC18" i="4" s="1"/>
  <c r="AA11" i="4"/>
  <c r="F70" i="14"/>
  <c r="G69" i="14"/>
  <c r="AD11" i="4" l="1"/>
  <c r="AD18" i="4" s="1"/>
  <c r="H69" i="14"/>
  <c r="F71" i="14"/>
  <c r="G70" i="14"/>
  <c r="H70" i="14" s="1"/>
  <c r="F72" i="14" l="1"/>
  <c r="G71" i="14"/>
  <c r="H71" i="14" s="1"/>
  <c r="F73" i="14" l="1"/>
  <c r="G72" i="14"/>
  <c r="H72" i="14" s="1"/>
  <c r="F74" i="14" l="1"/>
  <c r="G73" i="14"/>
  <c r="H73" i="14" s="1"/>
  <c r="F75" i="14" l="1"/>
  <c r="G74" i="14"/>
  <c r="H74" i="14" s="1"/>
  <c r="F76" i="14" l="1"/>
  <c r="G75" i="14"/>
  <c r="H75" i="14" s="1"/>
  <c r="F77" i="14" l="1"/>
  <c r="G76" i="14"/>
  <c r="H76" i="14" s="1"/>
  <c r="F78" i="14" l="1"/>
  <c r="G77" i="14"/>
  <c r="H77" i="14" s="1"/>
  <c r="F79" i="14" l="1"/>
  <c r="G78" i="14"/>
  <c r="H78" i="14" s="1"/>
  <c r="F80" i="14" l="1"/>
  <c r="G79" i="14"/>
  <c r="H79" i="14" s="1"/>
  <c r="F81" i="14" l="1"/>
  <c r="G80" i="14"/>
  <c r="H80" i="14" s="1"/>
  <c r="F82" i="14" l="1"/>
  <c r="G81" i="14"/>
  <c r="H81" i="14" s="1"/>
  <c r="F83" i="14" l="1"/>
  <c r="G82" i="14"/>
  <c r="H82" i="14" s="1"/>
  <c r="F84" i="14" l="1"/>
  <c r="G83" i="14"/>
  <c r="H83" i="14" s="1"/>
  <c r="F85" i="14" l="1"/>
  <c r="G84" i="14"/>
  <c r="H84" i="14" s="1"/>
  <c r="F86" i="14" l="1"/>
  <c r="G85" i="14"/>
  <c r="H85" i="14" s="1"/>
  <c r="F87" i="14" l="1"/>
  <c r="G86" i="14"/>
  <c r="H86" i="14" s="1"/>
  <c r="F88" i="14" l="1"/>
  <c r="G87" i="14"/>
  <c r="H87" i="14" s="1"/>
  <c r="F89" i="14" l="1"/>
  <c r="G88" i="14"/>
  <c r="H88" i="14" s="1"/>
  <c r="F90" i="14" l="1"/>
  <c r="G89" i="14"/>
  <c r="H89" i="14" s="1"/>
  <c r="F91" i="14" l="1"/>
  <c r="G90" i="14"/>
  <c r="H90" i="14" s="1"/>
  <c r="F92" i="14" l="1"/>
  <c r="G91" i="14"/>
  <c r="H91" i="14" s="1"/>
  <c r="F93" i="14" l="1"/>
  <c r="G92" i="14"/>
  <c r="H92" i="14" l="1"/>
  <c r="G93" i="14"/>
  <c r="H93" i="14" s="1"/>
  <c r="Q23" i="14" l="1"/>
  <c r="L23" i="14"/>
  <c r="P23" i="14"/>
  <c r="N23" i="14"/>
  <c r="R23" i="14"/>
  <c r="K23" i="14"/>
  <c r="O23" i="14"/>
  <c r="M23" i="14"/>
</calcChain>
</file>

<file path=xl/sharedStrings.xml><?xml version="1.0" encoding="utf-8"?>
<sst xmlns="http://schemas.openxmlformats.org/spreadsheetml/2006/main" count="1514" uniqueCount="722">
  <si>
    <t>Ведомственный перечень услуг и работ</t>
  </si>
  <si>
    <t>МУНИЦИПАЛЬНОЕ КАЗЕННОЕ УЧРЕЖДЕНИЕ "УПРАВЛЕНИЕ ОБРАЗОВАНИЯ АДМИНИСТРАЦИИ БЕРЕЗОВСКОГО МУНИЦИПАЛЬНОГО РАЙОНА ПЕРМСКОГО КРАЯ"</t>
  </si>
  <si>
    <t>наименование организации, выполняющей функции учредителя</t>
  </si>
  <si>
    <t>Код вида деятельности</t>
  </si>
  <si>
    <t>Реестровый номер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</si>
  <si>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</si>
  <si>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</si>
  <si>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</si>
  <si>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</si>
  <si>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</si>
  <si>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</si>
  <si>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Условие 2</t>
  </si>
  <si>
    <t>Признак отнесения к услуге или работе</t>
  </si>
  <si>
    <t>Платность услуги</t>
  </si>
  <si>
    <t>ОКВЭД</t>
  </si>
  <si>
    <t>ОКПД</t>
  </si>
  <si>
    <t xml:space="preserve">Вид  учреждения </t>
  </si>
  <si>
    <t>Перечень учреждений</t>
  </si>
  <si>
    <t>Наименование категории потребителей</t>
  </si>
  <si>
    <t>Показатели объема</t>
  </si>
  <si>
    <t>Показатели качества</t>
  </si>
  <si>
    <t>Реквизиты НПА</t>
  </si>
  <si>
    <t xml:space="preserve">576060000132013740511791000301000101004101103 </t>
  </si>
  <si>
    <t>11.791.0</t>
  </si>
  <si>
    <t>Реализация основных общеобразовательных программ основного общего образования</t>
  </si>
  <si>
    <t>не указано</t>
  </si>
  <si>
    <t>Очная</t>
  </si>
  <si>
    <t>Услуга</t>
  </si>
  <si>
    <t>государственная (муниципальная) услуга или работа бесплатная</t>
  </si>
  <si>
    <t>80.21.1 Основное общее образование</t>
  </si>
  <si>
    <t>80.21.11 Услуги в области основного общего образования</t>
  </si>
  <si>
    <t>Общеобразовательная организация; Организации, осуществляющие лечение, оздоровление и (или) отдых; Профессиональная образовательная организация; Образовательная организация высшего образования; Организации, осуществляющие социальное обслуживание; Дипломатические представительства и консульские учреждения Российской Федерации, представительства Российской Федерации при международных (межгосударственных, межправительственных) организациях; Специальное учебно-воспитательное учреждение открытого типа; Специальное учебно-воспитательное учреждение закрытого типа</t>
  </si>
  <si>
    <t>МБОУ "БЕРЕЗОВСКАЯ СОШ №2";МБОУ "ДУБОВСКАЯ ООШ";МБОУ "ПЕОШ";МБОУ "АООШ";МБОУ "КЛЯПОВСКАЯ ОСНОВНАЯ ОБЩЕОБРАЗОВАТЕЛЬНАЯ ШКОЛА";МБОУ "СОСНОВСКАЯ ООШ"</t>
  </si>
  <si>
    <t>Физические лица</t>
  </si>
  <si>
    <t>001. Число обучающихся (Человек)</t>
  </si>
  <si>
    <t>001. 1.Доля обучающихся, освоивших основную общеобразовательную программу основного  общего образования по завершению обучения (Процент); 002. 2. Полнота реализации основной общеобразовательной программы  основного общего образования (Процент); 003. 3. Доля родителей, удовлетворенных качеством и условиями оказания услуги (Процент); 004. 4. Доля своевременно устраненных общеобразовательным учреждением нарушений, выявленных в ходе проведения проверок учредителем  и  других органов, выполняющих функции контроля  и надзора в сфере образования (Процент); 005. 5. Доля обучающихся, справившихся с  ОГЭ по обязательным предметам  на 4 и 5  (Процент); 006. 6. Доля обучающихся, набравших 100 баллов по результатам экзаменов (Процент); 007. 7. Доля педагогических работников, имеющих  первую и высшую  квалификационные категории (Процент); 008. 8. Доля педагогических работников, имеющих статус "Молодой специалист" (Процент); 009. 9. Количество детей, получивших травмы во время нахождения  в образовательном учреждении (Человек)</t>
  </si>
  <si>
    <t>Приказ Муниципальное казенное учреждение "Управление образования администрации Березовского муниципального района Пермского края" от 18.01.2016 №СЭД-01-05-8/1 ""Об утверждении ведомственного перечня  услуг  в новой редакции""</t>
  </si>
  <si>
    <t xml:space="preserve">576060000132013740511Г41001000100000000101102 </t>
  </si>
  <si>
    <t>11.Г41.0</t>
  </si>
  <si>
    <t>Содержание детей</t>
  </si>
  <si>
    <t>55.23 Деятельность прочих мест для проживания</t>
  </si>
  <si>
    <t>55.23.15 Услуги прочих мест для временного проживания, не включенных в другие группировки</t>
  </si>
  <si>
    <t>Организация для детей-сирот и детей, оставшихся без попечения родителей; Организация, осуществляющая образовательную деятельность (с наличием интерната); Загранучреждение Министерства иностранных дел Российской Федерации; Специальное учебно-воспитательное учреждение открытого типа; Специальное учебно-воспитательное учреждение закрытого типа</t>
  </si>
  <si>
    <t>МБОУ "БЕРЕЗОВСКАЯ СОШ №2"</t>
  </si>
  <si>
    <t>001. Доля родителей, удовлетворенных качеством предоставляемой  услуги (Процент)</t>
  </si>
  <si>
    <t>Приказ Муниципальное казенное учреждение" Управление образования администрации Березовского муниципального района Пермского края" от 18.01.2016 №СЭД-01-05-8/1 ""Об утверждении перечня муниципальных услуг""</t>
  </si>
  <si>
    <t xml:space="preserve">576060000132013740511Г67100000000000001100101 </t>
  </si>
  <si>
    <t>11.Г67.1</t>
  </si>
  <si>
    <t>Организация проведения общественно-значимых мероприятий в сфере образования, науки и молодежной политики</t>
  </si>
  <si>
    <t>Работа</t>
  </si>
  <si>
    <t>74.87.5 Предоставление услуг по оформлению помещений, деятельность по организации ярмарок, выставок и конгрессов</t>
  </si>
  <si>
    <t>74.87.15 Услуги по организации выставок, ярмарок и конгрессов</t>
  </si>
  <si>
    <t>Образовательная организация; Организация для детей-сирот и детей, оставшихся без попечения родителей; Организация, осуществляющая образовательную деятельность (с наличием интерната); Загранучреждение Министерства иностранных дел Российской Федерации; Специальное учебно-воспитательное учреждение открытого типа; Специальное учебно-воспитательное учреждение закрытого типа; Организации, осуществляющие обучение</t>
  </si>
  <si>
    <t>МБОУ ДПО "БИМЦ";МБОУ ДО "ЦЕНТР ДЕТСКОГО ТВОРЧЕСТВА"</t>
  </si>
  <si>
    <t>В интересах общества</t>
  </si>
  <si>
    <t>001. Количество мероприятий (Штука)</t>
  </si>
  <si>
    <t>001. Количество проведенных общественно - значимых мероприятий в сфере образования (Штука); 002. Доля педагогов (детей), охваченных мероприятиями (Процент); 003. Доля участников мероприятий, удовлетворенных условиями и качеством предоставления муниципальной  услуги (Процент)</t>
  </si>
  <si>
    <t xml:space="preserve">576060000132013740511Д07000000000000005100101 </t>
  </si>
  <si>
    <t>11.Д07.0</t>
  </si>
  <si>
    <t>Предоставление питания</t>
  </si>
  <si>
    <t>55.5 Деятельность столовых при предприятиях и учреждениях и поставка продукции общественного питания</t>
  </si>
  <si>
    <t>Организации, осуществляющие обучение; Образовательная организация</t>
  </si>
  <si>
    <t>МБОУ "БЕРЕЗОВСКАЯ СОШ №2";МБОУ "ДУБОВСКАЯ ООШ";МБОУ "ПЕОШ";МБОУ "БАТЕРИКОВСКАЯ НАЧАЛЬНАЯ ШКОЛА";МБОУ "АООШ";МБОУ "КОПЧИКОВСКАЯ НАЧАЛЬНАЯ ШКОЛА-ДЕТСКИЙ САД";МБОУ "КЛЯПОВСКАЯ ОСНОВНАЯ ОБЩЕОБРАЗОВАТЕЛЬНАЯ ШКОЛА";МБОУ "СОСНОВСКАЯ ООШ"</t>
  </si>
  <si>
    <t>001. Доля детей, охваченных горячим питанием (Процент)</t>
  </si>
  <si>
    <t xml:space="preserve">576060000132013740510028000000000002005101101 </t>
  </si>
  <si>
    <t>10.028.0</t>
  </si>
  <si>
    <t>Организация отдыха детей и молодежи</t>
  </si>
  <si>
    <t>в каникулярное время с дневным пребыванием</t>
  </si>
  <si>
    <t>92.7 Прочая деятельность по организации отдыха и развлечений; 92.72 Прочая деятельность по организации отдыха и развлечений, не включенная в другие группировки; 55.21 Деятельность молодежных туристских лагерей и горных туристских баз; 55.23.1 Деятельность детских лагерей на время каникул</t>
  </si>
  <si>
    <t>92.7 Услуги по организации отдыха и развлечений прочие; 92.72.12 Услуги разнообразные, связанные с отдыхом и развлечениями, не включенные в другие группировки</t>
  </si>
  <si>
    <t>Государственные учреждения; Муниципальные учреждения</t>
  </si>
  <si>
    <t>МБОУ "БЕРЕЗОВСКАЯ СОШ №2";МБОУ "ДУБОВСКАЯ ООШ";МБОУ "ПЕОШ";МБОУ "БАТЕРИКОВСКАЯ НАЧАЛЬНАЯ ШКОЛА";МБОУ "АООШ";МБОУ "КОПЧИКОВСКАЯ НАЧАЛЬНАЯ ШКОЛА-ДЕТСКИЙ САД";МБОУ ДО "БДШИ";МБОУ ДО "ЦЕНТР ДЕТСКОГО ТВОРЧЕСТВА";МБОУ "КЛЯПОВСКАЯ ОСНОВНАЯ ОБЩЕОБРАЗОВАТЕЛЬНАЯ ШКОЛА";МБОУ "СОСНОВСКАЯ ООШ"</t>
  </si>
  <si>
    <t>003. Число человеко-часов пребывания (Человеко-час);004. Количество человек (Человек);005. Число человеко-дней пребывания (Человеко-день)</t>
  </si>
  <si>
    <t>001. Доля детей, занятых в каникулярное время (Процент); 002. Доля детей группы риска и СОП, занятых в каникулярное время (Процент); 003. Доля родителей, удовлетворенных условиями и качеством предоставления муниципальной услуги (Процент)</t>
  </si>
  <si>
    <t xml:space="preserve">576060000132013740511785001100500009005100102 </t>
  </si>
  <si>
    <t>11.785.0</t>
  </si>
  <si>
    <t>Присмотр и уход</t>
  </si>
  <si>
    <t>физические лица за исключением льготных категорий</t>
  </si>
  <si>
    <t>До 3 лет</t>
  </si>
  <si>
    <t>85.32 Предоставление социальных услуг без обеспечения проживания</t>
  </si>
  <si>
    <t>85.32.11 Услуги социальные по дневному уходу за детьми, кроме дневного ухода за детьми с физическими или умственными недостатками; 85.32.12 Услуги по дневному уходу за детьми и подростками с физическими и умственными недостатками</t>
  </si>
  <si>
    <t>Дошкольная образовательная организация; Общеобразовательная организация; Организация, осуществляющая обучение (за исключением научных организаций); Организация дополнительного образования; Профессиональная образовательная организация; Образовательная организация высшего образования</t>
  </si>
  <si>
    <t>МБДОУ "АСОВСКИЙ ДЕТСКИЙ САД";МБДОУ "ЦЕНТР РАЗВИТИЯ РЕБЕНКА - ДЕТСКИЙ САД № 5" С.БЕРЕЗОВКА</t>
  </si>
  <si>
    <t>001. Число человеко-дней пребывания (Человеко-день);002. Число человеко-часов пребывания (Человеко-час);003. Число детей (Человек)</t>
  </si>
  <si>
    <t>001. 1.Доля родителей, удовлетворенных условиями и качеством  предоставляемой услуги. (Процент)</t>
  </si>
  <si>
    <t xml:space="preserve">576060000132013740511784000301000501009100103 </t>
  </si>
  <si>
    <t>11.784.0</t>
  </si>
  <si>
    <t>Реализация основных общеобразовательных программ дошкольного образования</t>
  </si>
  <si>
    <t>80.10.1 Дошкольное образование (предшествующее начальному общему образованию)</t>
  </si>
  <si>
    <t>80.10.11 Услуги в области дошкольного образования (предшествующего начальному общему образованию)</t>
  </si>
  <si>
    <t>Физические лица в возрасте до 8 лет</t>
  </si>
  <si>
    <t>001. Число обучающихся (Человек);002. Число человеко-дней обучения (Человеко-день)</t>
  </si>
  <si>
    <t>001. 1. Средняя посещаемость детей, получающих услугу, в год (Процент); 002. 2. Доля детей,  сохранивших и повысивших группу здоровья с момента поступления в ДОУ. (Процент); 003. 3. Доля педагогических работников, имеющих первую и высшую квалификационные категории. (Процент); 004. 4. Доля педагогических работников, имеющих статус "Молодой специалист"     (Процент); 005. 5. Количество детей, получивших травмы во время нахождения в образовательном учреждении  (Человек); 006. 6. Доля родителей, удовлетворенных условиями и качеством  предоставляемой услуги. (Процент)</t>
  </si>
  <si>
    <t xml:space="preserve">576060000132013740511785001100300009000100102 </t>
  </si>
  <si>
    <t>От 3 лет до 8 лет</t>
  </si>
  <si>
    <t>государственная (муниципальная) услуга или работа бесплатная; государственная (муниципальная) услуга или работа платная</t>
  </si>
  <si>
    <t>МБОУ "БЕРЕЗОВСКАЯ СОШ №2";МБОУ "ДУБОВСКАЯ ООШ";МБОУ "ПЕОШ";МБОУ "БАТЕРИКОВСКАЯ НАЧАЛЬНАЯ ШКОЛА";МБОУ "КОПЧИКОВСКАЯ НАЧАЛЬНАЯ ШКОЛА-ДЕТСКИЙ САД";МБДОУ "БЕРЕЗОВСКИЙ ДЕТСКИЙ САД №4" С. БЕРЕЗОВКА;МБОУ "КЛЯПОВСКАЯ ОСНОВНАЯ ОБЩЕОБРАЗОВАТЕЛЬНАЯ ШКОЛА";МБОУ "СОСНОВСКАЯ ООШ";МБДОУ "АСОВСКИЙ ДЕТСКИЙ САД";МБДОУ "ЦЕНТР РАЗВИТИЯ РЕБЕНКА - ДЕТСКИЙ САД № 5" С.БЕРЕЗОВКА</t>
  </si>
  <si>
    <t>001. 1. Доля родителей, удовлетворенных условиями и качеством  предоставляемой услуги. (Процент)</t>
  </si>
  <si>
    <t xml:space="preserve">576060000132013740511792001000000001006101101 </t>
  </si>
  <si>
    <t>11.792.0</t>
  </si>
  <si>
    <t>Реализация основных общеобразовательных программ среднего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</si>
  <si>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80.21.12 Услуги в области среднего (полного) общего образования</t>
  </si>
  <si>
    <t>общеобразовательная организация со специальными наименованиями "кадетская школа"; общеобразовательная организация со специальными наименованиями "кадетский (морской кадетский) корпус"; общеобразовательная организация со специальными наименованиями "казачий кадетский корпус"; профессиональная образовательная организация со специальным наименованием "военно-музыкальное училище"; общеобразовательная организация со специальными наименованиями "президентское кадетское училище"; общеобразовательная организация со специальными наименованиями "кадетский (морской кадетский) военный корпус"; общеобразовательная организация со специальными наименованиями "нахимовское военно-морское училище"; общеобразовательная организация со специальными наименованиями "суворовское военное училище"</t>
  </si>
  <si>
    <t>Физические лица из числа годных по состоянию здоровья</t>
  </si>
  <si>
    <t>001. 1.Уровень освоения обучающимися  образовательной программы  среднего общего образования (Процент); 002. 2. Полнота реализации основной общеобразовательной программы  среднего общего образования (Процент); 003. 3. Доля родителей, удовлетворенных качеством и условиями оказания услуги (Процент); 004. 4. Доля своевременно устраненных общеобразовательным учреждением нарушений, выявленных в ходе проведения проверок учредителем  и  других органов, выполняющих функции контроля  и надзора в сфере образования (Процент); 005. 5. Доля педагогических работников, имеющих  первую и высшую  квалификационные категории (Процент); 006. 6. Доля учащихся  11 классов, набравших 100 баллов  по результатам экзаменов (Процент); 007. 7. Доля выпускников 11 классов, набравших по результатам 3 экзаменов  225 баллов и более (Процент)</t>
  </si>
  <si>
    <t xml:space="preserve">576060000132013740511784000301000301001100107 </t>
  </si>
  <si>
    <t>001. 1. Средняя посещаемость детей, получающих услугу, в год (Процент); 002. 2.Доля детей,  сохранивших и повысивших группу здоровья с момента поступления в ДОУ (Процент); 003. 3.Доля педагогических работников, имеющих первую и высшую квалификационные категории. (Процент); 004. 4.Доля педагогических работников, имеющих статус "Молодой специалист"     (Процент); 005. 5. Количество детей, получивших травмы во время нахождения в образовательном учреждении  (Человек); 006. 6.Доля родителей, удовлетворенных условиями и качеством  предоставляемой услуги. (Процент)</t>
  </si>
  <si>
    <t xml:space="preserve">576060000132013740511Г42001000300701007100101 </t>
  </si>
  <si>
    <t>11.Г42.0</t>
  </si>
  <si>
    <t>Реализация дополнительных общеразвивающих программ</t>
  </si>
  <si>
    <t>80.10.3 Дополнительное образование детей</t>
  </si>
  <si>
    <t>80.42 Услуги в области дополнительного образования и прочего образования, не включенные в другие группировки; 80.10.12.123 Услуги в области дополнительного образования детей, осуществляемые в учреждениях дополнительного образования (дворцы, центры, дома детского творчества, станции юных техников, натуралистов, туристов, детские школы искусств, детско-юношеские спортивныешколы и др.)</t>
  </si>
  <si>
    <t>Дошкольная образовательная организация; Общеобразовательная организация; Организация дополнительного образования; Профессиональная образовательная организация; Образовательная организация высшего образования; Организация, осуществляющая обучение (за исключением научных организаций); Организация дополнительного профессионального образования</t>
  </si>
  <si>
    <t>МБОУ "ДУБОВСКАЯ ООШ";МБОУ "ПЕОШ";МБОУ "БАТЕРИКОВСКАЯ НАЧАЛЬНАЯ ШКОЛА";МБОУ "АООШ";МБОУ "КОПЧИКОВСКАЯ НАЧАЛЬНАЯ ШКОЛА-ДЕТСКИЙ САД";МБОУ ДО "БДШИ";МБОУ ДО "ЦЕНТР ДЕТСКОГО ТВОРЧЕСТВА";МБДОУ "БЕРЕЗОВСКИЙ ДЕТСКИЙ САД №4" С. БЕРЕЗОВКА;МБОУ "КЛЯПОВСКАЯ ОСНОВНАЯ ОБЩЕОБРАЗОВАТЕЛЬНАЯ ШКОЛА";МБОУ "СОСНОВСКАЯ ООШ";МБДОУ "АСОВСКИЙ ДЕТСКИЙ САД";МБДОУ "ЦЕНТР РАЗВИТИЯ РЕБЕНКА - ДЕТСКИЙ САД № 5" С.БЕРЕЗОВКА;МБОУ "БЕРЕЗОВСКАЯ СОШ №2"</t>
  </si>
  <si>
    <t>001. Число человеко-часов пребывания (Человеко-час)</t>
  </si>
  <si>
    <t>001. Доля детей, охваченных программами дополнительного образования (Процент); 002. Доля детей группы риска, охваченных программами дополнительного образовани (Процент); 003. Доля детей, находящихся в социально- опасном положении, охваченных программами дополнительного образовани (Процент); 004. Доля детей, занявших призовые места в мероприятиях муниципального уровня (Процент); 005. Доля детей, занявших призовые места в мероприятиях регионального  уровня (Процент); 006. Доля детей, занявших призовые места в мероприятиях  уровня РФ (Процент); 007. Доля родителей, удовлетворенных муниципальной услугой (Процент); 008. Доля детей, удовлетворенных муниципальной услугой (Процент); 009. Доля педагогов дополнительного образования  первой и высшей квалификационной категории (Процент)</t>
  </si>
  <si>
    <t xml:space="preserve">576060000132013740511034100000000000005101101 </t>
  </si>
  <si>
    <t>11.034.1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</si>
  <si>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</si>
  <si>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80 ОБРАЗОВАНИЕ</t>
  </si>
  <si>
    <t>80 Услуги в области образования</t>
  </si>
  <si>
    <t>Профессиональная образовательная организация; Общеобразовательная организация; Образовательная организация высшего образования; Организации, осуществляющие обучение; Дошкольная образовательная организация; Организации, осуществляющие образовательную деятельность</t>
  </si>
  <si>
    <t>МБОУ ДО "БДШИ";МБОУ ДО "ЦЕНТР ДЕТСКОГО ТВОРЧЕСТВА"</t>
  </si>
  <si>
    <t>001. Количество мероприятий (Единица);002. Количество участников мероприятий (Человек)</t>
  </si>
  <si>
    <t>001. Количество проведенных одлимпиад, мероприятий, конкурсов (Штука); 002. Доля детей, охваченных олимпиадами, мероприятиями, конкурсами (Процент); 003. Доля детей, удовлетворенных условиями и качеством предоставляемой услуги (Процент)</t>
  </si>
  <si>
    <t xml:space="preserve">576060000132013740511Г48000301000001002101101 </t>
  </si>
  <si>
    <t>11.Г48.0</t>
  </si>
  <si>
    <t>Реализация дополнительных профессиональных программ повышения квалификации</t>
  </si>
  <si>
    <t>80.42 Образование для взрослых и прочие виды образования, не включенные в другие группировки</t>
  </si>
  <si>
    <t>80.42 Услуги в области дополнительного образования и прочего образования, не включенные в другие группировки</t>
  </si>
  <si>
    <t>Организация, осуществляющая обучение (за исключением организаций, осуществляющих лечение, оздоровление и (или) отдых, организаций, осуществляющих социальное обслуживание, а также загранучреждений Министерства иностранных дел Российской Федерации); Профессиональная образовательная организация; Организация дополнительного профессионального образования; Образовательная организация высшего образования</t>
  </si>
  <si>
    <t>МБОУ ДПО "БИМЦ"</t>
  </si>
  <si>
    <t>Физические лица, имеющие или получающие среднее профессиональное и (или) высшее образование</t>
  </si>
  <si>
    <t>001. Количество человеко-часов (Человеко-час)</t>
  </si>
  <si>
    <t>001. Количество педагогов, прошедших курсы повышения квалификации в разной форме (Человек); 002. Доля педагогов, аттестованных на  первую и высшую квалификационную категории (Процент); 003. Количество разработанных методических продуктов (Штука); 004. Доля педагогов, участвующих  в научно-практических конференциях  разного уровня (Процент); 005. Наличие опытных педагогических  площадок (Штука); 006. Доля педагогов, участвующих  в конкурсах разного уровня (Процент)</t>
  </si>
  <si>
    <t xml:space="preserve">576060000132013740511787000301000101000101104 </t>
  </si>
  <si>
    <t>11.787.0</t>
  </si>
  <si>
    <t>Реализация основных общеобразовательных программ начального общего образования</t>
  </si>
  <si>
    <t>80.10.2 Начальное общее образование</t>
  </si>
  <si>
    <t>80.10.12 Услуги в области начального общего образования</t>
  </si>
  <si>
    <t>001. 1.Доля обучающихся, освоивших основную общеобразовательную программу начального общего образования по завершению обучения (Процент); 002. 2. Полнота реализации основной общеобразовательной программы  начального общего образования (Процент); 003. 3. Доля детей 4 классов, показавший уровень  усвоения «средний » и «выше среднего» по итогам регионального мониторинга (Процент); 004. 4. Доля родителей, удовлетворенных качеством и условиями оказания услуги (Процент); 005. 5. Доля своевременно устраненных общеобразовательным учреждением нарушений, выявленных в ходе проведения проверок учредителем  и  других органов, выполняющих функции контроля  и надзора в сфере образования (Процент); 006. 6. Доля педагогических работников, имеющих  первую и высшую  квалификационные категории (Процент); 007. 7. Доля педагогических работников, имеющих статус "Молодой специалист" (Процент); 008. 8. Количество детей, получивших травмы во время нахождения  в образовательном учреждении (Человек)</t>
  </si>
  <si>
    <t>БСШ (интернат)</t>
  </si>
  <si>
    <t>ООШ, УДО</t>
  </si>
  <si>
    <t>Присмотр и уход (До 3 лет)</t>
  </si>
  <si>
    <t>Присмотр и уход (От 3 лет до 8 лет)</t>
  </si>
  <si>
    <t>Реализация основных общеобразовательных программ дошкольного образования (До 3 лет)</t>
  </si>
  <si>
    <t>Реализация основных общеобразовательных программ дошкольного образования (От 3 лет до 8 лет)</t>
  </si>
  <si>
    <t>ДОУ</t>
  </si>
  <si>
    <t>ДОУ И СП</t>
  </si>
  <si>
    <t>БСШ 3 ступень</t>
  </si>
  <si>
    <t>2 ступень</t>
  </si>
  <si>
    <t>Все ОУ, кроме БИМЦ</t>
  </si>
  <si>
    <t>1 ступень</t>
  </si>
  <si>
    <t>003. Число детей (Человек)</t>
  </si>
  <si>
    <t>001. Число обучающихся (Человек);</t>
  </si>
  <si>
    <t>004. Количество человек (Человек)</t>
  </si>
  <si>
    <t xml:space="preserve"> ВЫПИСКА из Ведомственного перечня услуг и работ</t>
  </si>
  <si>
    <t xml:space="preserve">ВСЕГО </t>
  </si>
  <si>
    <t>№ п/п</t>
  </si>
  <si>
    <t>001. Количество педагогов, прошедших курсы повышения квалификации в разной форме (Человек);</t>
  </si>
  <si>
    <t>Размер финансового обеспечения, руб.</t>
  </si>
  <si>
    <t xml:space="preserve">Объем услуги </t>
  </si>
  <si>
    <t>Уникальный номер реестровой записи из
ведомственного перечня муниципальных услуг (работ)</t>
  </si>
  <si>
    <t>человек</t>
  </si>
  <si>
    <t>Х</t>
  </si>
  <si>
    <t xml:space="preserve">Единица измерения </t>
  </si>
  <si>
    <t>Всего</t>
  </si>
  <si>
    <t>ОТ1</t>
  </si>
  <si>
    <t>МЗ и ОЦДИ</t>
  </si>
  <si>
    <t>КУ</t>
  </si>
  <si>
    <t>СНИ</t>
  </si>
  <si>
    <t>СОЦДИ</t>
  </si>
  <si>
    <t>УС</t>
  </si>
  <si>
    <t>ТУ</t>
  </si>
  <si>
    <t>ОТ2</t>
  </si>
  <si>
    <t>ПНЗ</t>
  </si>
  <si>
    <t>Расчет нормы штатных единиц работников учреждения, непосредственно связанных с оказанием услуги</t>
  </si>
  <si>
    <t>Наименование ресурса (штатной единицы)</t>
  </si>
  <si>
    <t>Норма</t>
  </si>
  <si>
    <t>Нормативное количество услуг</t>
  </si>
  <si>
    <t>4=5*6</t>
  </si>
  <si>
    <t>2=3/4</t>
  </si>
  <si>
    <t>Педагог дополнительного образования</t>
  </si>
  <si>
    <t>Нормативная наполняемость группы, чел.</t>
  </si>
  <si>
    <t>Количество учебных часов в неделю на 1 группу</t>
  </si>
  <si>
    <t>Цена единицы ресурса, руб.</t>
  </si>
  <si>
    <t>Годовой ФОТ, включая начисления во внебюджетные фонды</t>
  </si>
  <si>
    <r>
      <t>3=4 *</t>
    </r>
    <r>
      <rPr>
        <sz val="10"/>
        <color theme="1"/>
        <rFont val="Times New Roman"/>
        <family val="1"/>
        <charset val="204"/>
      </rPr>
      <t>12 мес *1,302</t>
    </r>
  </si>
  <si>
    <t>6=2*3</t>
  </si>
  <si>
    <t>Нормативные затраты, руб.</t>
  </si>
  <si>
    <t xml:space="preserve"> Затраты на оплату труда с начислениями на выплаты по оплате труда работников, непосредственно связанных с оказанием i-ой муниципальной услуги</t>
  </si>
  <si>
    <t>Норма учебной нагрузки в неделю на 1 ставку</t>
  </si>
  <si>
    <t>Итого оплата труда прямые</t>
  </si>
  <si>
    <t>Наименование ресурса (материальный запас)</t>
  </si>
  <si>
    <t>Наименование ресурса (штатная единица)</t>
  </si>
  <si>
    <t>Комментарий</t>
  </si>
  <si>
    <t>Нормативное количество ресурса</t>
  </si>
  <si>
    <t>Срок использования ресурса, лет</t>
  </si>
  <si>
    <t>5=2*3/4</t>
  </si>
  <si>
    <t>Расчет нормы материальных запасов  и особо ценного движимого имущества на оказание единицы услуги</t>
  </si>
  <si>
    <t>Расчет нормы использования иных ресурсов на оказание единицы услуги</t>
  </si>
  <si>
    <t>Исходные данные для расчета нормативных затрат</t>
  </si>
  <si>
    <t>1. Объем услуги, чел-час</t>
  </si>
  <si>
    <t>Численность контингента (без повторов), чел.</t>
  </si>
  <si>
    <t>число учебных недель</t>
  </si>
  <si>
    <t xml:space="preserve">Количество учебных часов в неделю на 1 группу </t>
  </si>
  <si>
    <t>Количество часов по тарификации (в месяц)</t>
  </si>
  <si>
    <t>Нормативный объем услуги, чел-час</t>
  </si>
  <si>
    <t>5 = 1 * 2 / 3 / 4</t>
  </si>
  <si>
    <r>
      <t>4=5 /</t>
    </r>
    <r>
      <rPr>
        <sz val="10"/>
        <color theme="1"/>
        <rFont val="Times New Roman"/>
        <family val="1"/>
        <charset val="204"/>
      </rPr>
      <t xml:space="preserve">4нед </t>
    </r>
    <r>
      <rPr>
        <sz val="12"/>
        <color theme="1"/>
        <rFont val="Times New Roman"/>
        <family val="1"/>
        <charset val="204"/>
      </rPr>
      <t>/</t>
    </r>
    <r>
      <rPr>
        <sz val="10"/>
        <color theme="1"/>
        <rFont val="Times New Roman"/>
        <family val="1"/>
        <charset val="204"/>
      </rPr>
      <t>18час</t>
    </r>
  </si>
  <si>
    <t>Плановый размер заработной платы в час</t>
  </si>
  <si>
    <t>Плановый размер средней заработной платы  в месяц</t>
  </si>
  <si>
    <t>Нормативные затраты на приобретение материальных запасов и особо ценного движимого имущества, потребляемых (используемых) в процессе оказания  i-ой муниципальной услуги</t>
  </si>
  <si>
    <t>Иные нормативные затраты, непосредственно связанные с оказанием  i-ой муниципальной услуги</t>
  </si>
  <si>
    <t>Число дней работы в год (без учета каникулярного времени)</t>
  </si>
  <si>
    <t xml:space="preserve"> Общее полезное время использования имущественного комплекса в год, чел-дн.</t>
  </si>
  <si>
    <t>3 = 1*2</t>
  </si>
  <si>
    <t>2. Норма времени использования имущественного комплекса в год на оказание i-ой муниципальной услуги, дней</t>
  </si>
  <si>
    <t>3. Общее полезное время использования имущественного комплекса в год на оказание i-ой муниципальной услуги, чел-дн.</t>
  </si>
  <si>
    <t xml:space="preserve"> Норма времени использования имущественного комплекса в год на оказание i-ой муниципальной услуги, дней</t>
  </si>
  <si>
    <t>3 = 1-2</t>
  </si>
  <si>
    <t>Количество рабочих дней в году</t>
  </si>
  <si>
    <t>Каникулярное время, дней</t>
  </si>
  <si>
    <t>ЦДТ, ДШИ</t>
  </si>
  <si>
    <t xml:space="preserve">Наименование ресурса </t>
  </si>
  <si>
    <t xml:space="preserve">Объем </t>
  </si>
  <si>
    <t>Тариф, руб</t>
  </si>
  <si>
    <t>Плановые затраты, руб</t>
  </si>
  <si>
    <t>Общее полезное время использования имущественного комплекса в год</t>
  </si>
  <si>
    <t>Тепловая энергия</t>
  </si>
  <si>
    <t>ВСЕГО</t>
  </si>
  <si>
    <t>Стоимость единицы времени использования (аренды) имущественного комплекса учреждения на оказание i-ой муниципальной услуги</t>
  </si>
  <si>
    <t>Нормативные затраты на коммунальные услуги, руб</t>
  </si>
  <si>
    <t>Вывоз ТБО</t>
  </si>
  <si>
    <t>Единица измерения объема</t>
  </si>
  <si>
    <t>5=3*4</t>
  </si>
  <si>
    <t>кВт/ч</t>
  </si>
  <si>
    <t>Гкал</t>
  </si>
  <si>
    <r>
      <t>6</t>
    </r>
    <r>
      <rPr>
        <sz val="10"/>
        <color theme="1"/>
        <rFont val="Times New Roman"/>
        <family val="1"/>
        <charset val="204"/>
      </rPr>
      <t xml:space="preserve"> (исх.д-е)</t>
    </r>
  </si>
  <si>
    <t>7 = 5 / 6</t>
  </si>
  <si>
    <t>Объем - количество вывозимых ТБО в год</t>
  </si>
  <si>
    <t>Текущий ремонт</t>
  </si>
  <si>
    <t xml:space="preserve">ТО и профилактический ремонт, в т.ч. на  подготовку отопительной системы к зимнему сезону, индивидуального теплового пункта </t>
  </si>
  <si>
    <t>год</t>
  </si>
  <si>
    <t>ТО и регламентно -профилактический  ремонт систем систем пожарной сигнализации</t>
  </si>
  <si>
    <t>ТО и регламентно -профилактический  ремонт систем системы канализации, наружного водопровода</t>
  </si>
  <si>
    <t>ТО медицинского оборудования, оборудования столовой</t>
  </si>
  <si>
    <t>ТО (ремонт) оргтехники</t>
  </si>
  <si>
    <t>ТО (ремонт) транспортных средств</t>
  </si>
  <si>
    <t>Нормативные затраты на содержание объектов недвижимого имущества  руб</t>
  </si>
  <si>
    <t>Нормативные затраты на содержание объектов особо ценного движимого имущества , руб</t>
  </si>
  <si>
    <r>
      <t>5=3*4 *</t>
    </r>
    <r>
      <rPr>
        <sz val="10"/>
        <color theme="1"/>
        <rFont val="Times New Roman"/>
        <family val="1"/>
        <charset val="204"/>
      </rPr>
      <t>12мес</t>
    </r>
  </si>
  <si>
    <t>Объем - продолжительность междугородных соединений в месяц</t>
  </si>
  <si>
    <t>по договору</t>
  </si>
  <si>
    <t xml:space="preserve">Расчет нормативных затрат на коммунальные услуги  коммунальные услуги для i-ой муниципальной услуги </t>
  </si>
  <si>
    <t xml:space="preserve">Расчет нормативных затрат на содержание объектов недвижимого имущества, необходимого для оказания муниципальной услуги (в том числе затраты на арендные платежи) </t>
  </si>
  <si>
    <t>Расчет нормативных затрат на содержание объектов особо ценного движимого имущества, необходимого для оказания муниципальной услуги</t>
  </si>
  <si>
    <t xml:space="preserve">Расчет нормативных затрат на приобретение услуг связи для i-ой муниципальной услуги </t>
  </si>
  <si>
    <t>Расчет нормативных затрат на приобретение прочих работ и услуг на оказание i-ой муниципальной услуги</t>
  </si>
  <si>
    <t>Расчет нормативных затрат на оплату труда с начислениями на выплаты по оплате труда работников, которые не принимают непосредственного участия в оказании i-ой муниципальной услуги</t>
  </si>
  <si>
    <t>Нормативные затраты на оплату труда прочего персонала, руб</t>
  </si>
  <si>
    <t>Нормативные затраты на приобретение транспортных услуг, руб</t>
  </si>
  <si>
    <t>Нормативные затраты на приобретение услуг связи, руб</t>
  </si>
  <si>
    <t>Нормативные затраты на приобретение прочих работ и услуг, руб</t>
  </si>
  <si>
    <r>
      <t xml:space="preserve">Расчет нормативных затрат на приобретение транспортных услуг для i-ой муниципальной услуги </t>
    </r>
    <r>
      <rPr>
        <b/>
        <sz val="12"/>
        <color theme="1"/>
        <rFont val="Times New Roman"/>
        <family val="1"/>
        <charset val="204"/>
      </rPr>
      <t>(включая расходы на организацию подвоза учащихся и проезд педагогических работников до места прохождения повышения квалификации и обратно)</t>
    </r>
  </si>
  <si>
    <t>час</t>
  </si>
  <si>
    <t xml:space="preserve">5=3*4 </t>
  </si>
  <si>
    <t>чел</t>
  </si>
  <si>
    <t>Подвоз учащихся к месту учебы и обратно</t>
  </si>
  <si>
    <t>в рублях</t>
  </si>
  <si>
    <t>Цель поездки</t>
  </si>
  <si>
    <t>Марка, гос.номер, год выпуска автобуса</t>
  </si>
  <si>
    <t>Маршрут</t>
  </si>
  <si>
    <t>Расстояние (км)</t>
  </si>
  <si>
    <t>Марка бензина</t>
  </si>
  <si>
    <t>Норма расхода бензина, литров</t>
  </si>
  <si>
    <t>Подвоз , дн.</t>
  </si>
  <si>
    <t>Расход бензина, литров</t>
  </si>
  <si>
    <t>Норма расхода масла на 100 л. бензина</t>
  </si>
  <si>
    <t>Расход прочих жидкостей, л</t>
  </si>
  <si>
    <t xml:space="preserve"> на 100 км</t>
  </si>
  <si>
    <t xml:space="preserve"> с уч.5% св.5 лет</t>
  </si>
  <si>
    <t>в зимнее время</t>
  </si>
  <si>
    <t>на прогрев в зимнее время</t>
  </si>
  <si>
    <t>в летнее время</t>
  </si>
  <si>
    <r>
      <t xml:space="preserve"> в зимнее время </t>
    </r>
    <r>
      <rPr>
        <b/>
        <i/>
        <sz val="8"/>
        <color indexed="8"/>
        <rFont val="Times New Roman"/>
        <family val="1"/>
        <charset val="204"/>
      </rPr>
      <t>(с 01.01 по 15.04, с 01.11 по 31.12)</t>
    </r>
  </si>
  <si>
    <t>всего</t>
  </si>
  <si>
    <t>масло</t>
  </si>
  <si>
    <t>тосол</t>
  </si>
  <si>
    <t>тормозная жидкость</t>
  </si>
  <si>
    <t>Подвоз детей в школу</t>
  </si>
  <si>
    <t>АИ-92</t>
  </si>
  <si>
    <t>Всего расход ГСМ</t>
  </si>
  <si>
    <t>Цена за 1 литр ГСМ</t>
  </si>
  <si>
    <t>Стоимость ГСМ в ценах августа 2016 г.</t>
  </si>
  <si>
    <t>Общая стоимость ГСМ в ценах августа 2016 г.</t>
  </si>
  <si>
    <r>
      <rPr>
        <b/>
        <sz val="14"/>
        <color indexed="10"/>
        <rFont val="Times New Roman"/>
        <family val="1"/>
        <charset val="204"/>
      </rPr>
      <t>Примечание:</t>
    </r>
    <r>
      <rPr>
        <b/>
        <sz val="14"/>
        <color indexed="8"/>
        <rFont val="Times New Roman"/>
        <family val="1"/>
        <charset val="204"/>
      </rPr>
      <t xml:space="preserve"> Расход тосола и тормозной жидкости указывается в литрах по сложившейся фактической потребности на год</t>
    </r>
  </si>
  <si>
    <t>Руководитель</t>
  </si>
  <si>
    <t>Гл.бухгалтер</t>
  </si>
  <si>
    <t>см. прилагаемый расчет  (Лист "ТУ "ГСМ))</t>
  </si>
  <si>
    <t xml:space="preserve"> Годовой объем </t>
  </si>
  <si>
    <t>Тариф в месяц, руб</t>
  </si>
  <si>
    <t xml:space="preserve">Расчет расходов на ГСМ </t>
  </si>
  <si>
    <t>Директор</t>
  </si>
  <si>
    <t>Гардеробщик</t>
  </si>
  <si>
    <t>шт.ед.</t>
  </si>
  <si>
    <r>
      <t xml:space="preserve">5=3*4* </t>
    </r>
    <r>
      <rPr>
        <sz val="10"/>
        <color theme="1"/>
        <rFont val="Times New Roman"/>
        <family val="1"/>
        <charset val="204"/>
      </rPr>
      <t>12 мес * 1,302</t>
    </r>
  </si>
  <si>
    <t>Заместитель директора по методической работе</t>
  </si>
  <si>
    <t>Заместитель директора по АХЧ</t>
  </si>
  <si>
    <t>Главный бухгалтер</t>
  </si>
  <si>
    <t>Итого АУП</t>
  </si>
  <si>
    <t>Итого МОП</t>
  </si>
  <si>
    <t>ВСЕГО оплата труда прямые</t>
  </si>
  <si>
    <t>Педагог-организатор</t>
  </si>
  <si>
    <t>Итого пед.персонал</t>
  </si>
  <si>
    <t>Плановый размер средней заработной платы  в месяц (на 1 ставку)</t>
  </si>
  <si>
    <t>Расчет налогов</t>
  </si>
  <si>
    <t>Налог на имущество</t>
  </si>
  <si>
    <t>Таблица 5.1</t>
  </si>
  <si>
    <t>Транспортный налог</t>
  </si>
  <si>
    <t>Таблица 5.2</t>
  </si>
  <si>
    <t>Земельный налог</t>
  </si>
  <si>
    <t>Таблица 5.3</t>
  </si>
  <si>
    <t>Прочие налоги, сборы</t>
  </si>
  <si>
    <t>Таблица 5.4</t>
  </si>
  <si>
    <r>
      <t xml:space="preserve">Объект имущества, признак </t>
    </r>
    <r>
      <rPr>
        <i/>
        <sz val="11"/>
        <color indexed="8"/>
        <rFont val="Times New Roman"/>
        <family val="1"/>
        <charset val="204"/>
      </rPr>
      <t>(на основании утвержденного перечня)</t>
    </r>
  </si>
  <si>
    <t>Ставка налога, %</t>
  </si>
  <si>
    <t>Сумма налога, руб.</t>
  </si>
  <si>
    <r>
      <t xml:space="preserve">Наименование, марка ТС, </t>
    </r>
    <r>
      <rPr>
        <b/>
        <u/>
        <sz val="12"/>
        <color indexed="8"/>
        <rFont val="Times New Roman"/>
        <family val="1"/>
        <charset val="204"/>
      </rPr>
      <t>цель использования и частота (раз в год)</t>
    </r>
  </si>
  <si>
    <t>Гос.№</t>
  </si>
  <si>
    <t>Год выпуска</t>
  </si>
  <si>
    <t>Количество а/м</t>
  </si>
  <si>
    <t>Мощность, л.с.</t>
  </si>
  <si>
    <t>Налоговая ставка, руб.</t>
  </si>
  <si>
    <t>Кадастровый номер земельного участка</t>
  </si>
  <si>
    <t>Площадь, кв.м.</t>
  </si>
  <si>
    <t>Удельный показатель кадастровой стоимости</t>
  </si>
  <si>
    <t>Кадастровая стоимость зем.участка, руб.</t>
  </si>
  <si>
    <t>Ставка земельного налога, %</t>
  </si>
  <si>
    <t>Наименование</t>
  </si>
  <si>
    <t>Формула расчета</t>
  </si>
  <si>
    <t>Сумма, руб.</t>
  </si>
  <si>
    <t xml:space="preserve">Копия утвержденного Перечня объектов налогообложения по налогу на имущество </t>
  </si>
  <si>
    <t>прилагается</t>
  </si>
  <si>
    <t>на _________ листах</t>
  </si>
  <si>
    <t>Налог на недвижимое имущество</t>
  </si>
  <si>
    <t>см. прилагаемый расчет  (Лист "Расчет налогов")</t>
  </si>
  <si>
    <t>Налог на движимое имущество</t>
  </si>
  <si>
    <t>ДОУ И СП (питание, гигиена)</t>
  </si>
  <si>
    <t>Наименование структурного подразеления (филиала)</t>
  </si>
  <si>
    <t>Категории детей по оплате</t>
  </si>
  <si>
    <t>Количество детей, чел.</t>
  </si>
  <si>
    <t>Средняя стоимость детодня, руб.</t>
  </si>
  <si>
    <t>Среднегодовое количество рабочих дней</t>
  </si>
  <si>
    <t>Расходы на питание, всего</t>
  </si>
  <si>
    <t>Родительская плата за 1 день пребывания, утверждено, руб.</t>
  </si>
  <si>
    <t>План поступления родительской платы, руб.</t>
  </si>
  <si>
    <t>Расходы на питание за счет средств местного бюджета, руб.</t>
  </si>
  <si>
    <t>возраст</t>
  </si>
  <si>
    <t>наличие льготы</t>
  </si>
  <si>
    <t>Филиал Заборьинская ООШ - детский сад</t>
  </si>
  <si>
    <t xml:space="preserve"> Пребывание в дошкольном учреждении - 10,5 часов</t>
  </si>
  <si>
    <t>от 1,5 до 3 лет</t>
  </si>
  <si>
    <t>Оплата 100%</t>
  </si>
  <si>
    <t>Оплата 0%</t>
  </si>
  <si>
    <t>от 3 до 7 лет</t>
  </si>
  <si>
    <t>Пребывание в дошкольном учреждении - не менее 4 часов (одноразовое питание)</t>
  </si>
  <si>
    <t>Пребывание в дошкольном учреждении - не менее 4 часов (двухразовое питание)</t>
  </si>
  <si>
    <t>ВСЕГО по ДДУ</t>
  </si>
  <si>
    <t>МБОУ БСОШ № 2 (интернат)</t>
  </si>
  <si>
    <t>Обучающиеся, кр.льгот.категорий</t>
  </si>
  <si>
    <t>Дети-инвалиды</t>
  </si>
  <si>
    <t>Малоимущие</t>
  </si>
  <si>
    <t>Оплата 80%</t>
  </si>
  <si>
    <t>Малоимущие ( 2 и более детей одновременно)</t>
  </si>
  <si>
    <t>Оплата 60%</t>
  </si>
  <si>
    <t>ВСЕГО интернат</t>
  </si>
  <si>
    <t xml:space="preserve">Расчет питания детей                                                </t>
  </si>
  <si>
    <t>Нормативные затраты всего, руб.</t>
  </si>
  <si>
    <t>Дошкольное образование (до 3 лет)</t>
  </si>
  <si>
    <t>Дошкольное образование (св.3 лет)</t>
  </si>
  <si>
    <t>Присмотр и уход (св. 3 лет)</t>
  </si>
  <si>
    <t>начальное общее образование</t>
  </si>
  <si>
    <t>основное общее образование</t>
  </si>
  <si>
    <t>среднее общее образование</t>
  </si>
  <si>
    <t>Содержание детей (интернат)</t>
  </si>
  <si>
    <r>
      <t xml:space="preserve">База распределения норматива </t>
    </r>
    <r>
      <rPr>
        <b/>
        <sz val="10"/>
        <color rgb="FFFF0000"/>
        <rFont val="Times New Roman"/>
        <family val="1"/>
        <charset val="204"/>
      </rPr>
      <t>(выбрать из перечисленного ниже, либо предложить свой вариант)</t>
    </r>
    <r>
      <rPr>
        <b/>
        <sz val="10"/>
        <color theme="1"/>
        <rFont val="Times New Roman"/>
        <family val="1"/>
        <charset val="204"/>
      </rPr>
      <t>:</t>
    </r>
  </si>
  <si>
    <t>Всего норматив в разрезе услуг</t>
  </si>
  <si>
    <r>
      <t xml:space="preserve">Доля расходов, %  </t>
    </r>
    <r>
      <rPr>
        <b/>
        <sz val="10"/>
        <color rgb="FFFF0000"/>
        <rFont val="Times New Roman"/>
        <family val="1"/>
        <charset val="204"/>
      </rPr>
      <t>(100% базы распределить по услугам)</t>
    </r>
  </si>
  <si>
    <r>
      <t xml:space="preserve">ФОТ основного персонала, руб. </t>
    </r>
    <r>
      <rPr>
        <b/>
        <sz val="10"/>
        <color rgb="FFFF0000"/>
        <rFont val="Times New Roman"/>
        <family val="1"/>
        <charset val="204"/>
      </rPr>
      <t>(распределить по услугам)</t>
    </r>
  </si>
  <si>
    <r>
      <t xml:space="preserve">площадь помещений, кв.м. </t>
    </r>
    <r>
      <rPr>
        <b/>
        <sz val="10"/>
        <color rgb="FFFF0000"/>
        <rFont val="Times New Roman"/>
        <family val="1"/>
        <charset val="204"/>
      </rPr>
      <t>(распределить по услугам)</t>
    </r>
  </si>
  <si>
    <r>
      <t xml:space="preserve">численность контингента, чел. </t>
    </r>
    <r>
      <rPr>
        <b/>
        <sz val="10"/>
        <color rgb="FFFF0000"/>
        <rFont val="Times New Roman"/>
        <family val="1"/>
        <charset val="204"/>
      </rPr>
      <t>(распределить по услугам)</t>
    </r>
  </si>
  <si>
    <r>
      <t xml:space="preserve">в том числе </t>
    </r>
    <r>
      <rPr>
        <b/>
        <sz val="12"/>
        <color rgb="FFFF0000"/>
        <rFont val="Times New Roman"/>
        <family val="1"/>
        <charset val="204"/>
      </rPr>
      <t>(сумма граф 9-16 должна быть равна графе 5)</t>
    </r>
  </si>
  <si>
    <r>
      <t xml:space="preserve">в том числе </t>
    </r>
    <r>
      <rPr>
        <b/>
        <sz val="12"/>
        <color rgb="FFFF0000"/>
        <rFont val="Times New Roman"/>
        <family val="1"/>
        <charset val="204"/>
      </rPr>
      <t>(сумма граф 11-18 должна быть равна графе 8)</t>
    </r>
  </si>
  <si>
    <t>Суточные</t>
  </si>
  <si>
    <t>Проживание на курсах</t>
  </si>
  <si>
    <t>ИНЗ, включая ПК пед.</t>
  </si>
  <si>
    <t>Медицинские осмотры пед.работников</t>
  </si>
  <si>
    <t>Курсы ПК</t>
  </si>
  <si>
    <t>Остаточная стоимость на 01.07.2016, руб.</t>
  </si>
  <si>
    <t>МБОУ "Березовская СОШ №2"</t>
  </si>
  <si>
    <t>ПАЗ 32053-70 (подвоз,уч.год)  Ваизов Ф.К.</t>
  </si>
  <si>
    <t>Т 409 СЕ</t>
  </si>
  <si>
    <t>ПАЗ 32053-70 (подвоз,уч.год) Доронин В.В.</t>
  </si>
  <si>
    <t>В 152 ХА</t>
  </si>
  <si>
    <r>
      <t xml:space="preserve">ГАЗ -32213 </t>
    </r>
    <r>
      <rPr>
        <sz val="10"/>
        <color indexed="8"/>
        <rFont val="Times New Roman"/>
        <family val="1"/>
        <charset val="204"/>
      </rPr>
      <t>(на хоз.нужды школы)</t>
    </r>
  </si>
  <si>
    <t>Р 089 УМ</t>
  </si>
  <si>
    <t>ГАЗ 322121     (подвоз, уч.год.)          Аниваров Н.Г.</t>
  </si>
  <si>
    <t>А 721 ВХ</t>
  </si>
  <si>
    <r>
      <t xml:space="preserve">САЗ -3507 </t>
    </r>
    <r>
      <rPr>
        <sz val="10"/>
        <color indexed="8"/>
        <rFont val="Times New Roman"/>
        <family val="1"/>
        <charset val="204"/>
      </rPr>
      <t>(на хоз.нужды школы, 10 раз/год)</t>
    </r>
  </si>
  <si>
    <t>Р 002 УМ</t>
  </si>
  <si>
    <r>
      <t>трактор МТЗ -80</t>
    </r>
    <r>
      <rPr>
        <sz val="10"/>
        <color indexed="8"/>
        <rFont val="Times New Roman"/>
        <family val="1"/>
        <charset val="204"/>
      </rPr>
      <t xml:space="preserve"> (на хоз.нужды школы, 20 раз/год)</t>
    </r>
  </si>
  <si>
    <t>ЕТ        14-45</t>
  </si>
  <si>
    <t>ПАЗ 32053-70 (подвоз,уч.год)  Дунин В.М.</t>
  </si>
  <si>
    <t>В 945 КО</t>
  </si>
  <si>
    <t>59:14:0161039:46 нач.школа</t>
  </si>
  <si>
    <t>59:14:0161039:44 интернат</t>
  </si>
  <si>
    <t>59:14:0161069:1 шк.2 (осн.зд.)</t>
  </si>
  <si>
    <t>59:14:0161046:3 стадион</t>
  </si>
  <si>
    <t>59:14:0461001:0119 Забор.шк+стадион</t>
  </si>
  <si>
    <t>госпошлины в бюджет</t>
  </si>
  <si>
    <t>3000 руб*2 госпошлин</t>
  </si>
  <si>
    <t xml:space="preserve">   пени в фонды  (за не своевремен. перечисление  ср-в  на  р/счет ФСС и ПФР)</t>
  </si>
  <si>
    <t>5000 руб* 4 раза/год</t>
  </si>
  <si>
    <t>регистр.действия в ГИБДД</t>
  </si>
  <si>
    <t>2000*6ед.</t>
  </si>
  <si>
    <t>памятные адреса и др.</t>
  </si>
  <si>
    <t>сувениры на проведение мероприятий</t>
  </si>
  <si>
    <t>250 руб*10 меропр.*10чел</t>
  </si>
  <si>
    <t>грамоты и благодарств. письма</t>
  </si>
  <si>
    <t>40 руб.*500 шт.</t>
  </si>
  <si>
    <t>24км* *4 рейса  в день</t>
  </si>
  <si>
    <t>ПАЗ 32053-70,  В 945 КО 159,  2012 г. вып. (Дунин В.М.)</t>
  </si>
  <si>
    <t>Березовка-Заборье-Березовка</t>
  </si>
  <si>
    <t>26км*2 рейса в день</t>
  </si>
  <si>
    <t>Березовка-Клычи-Заборье-Березовка</t>
  </si>
  <si>
    <t>10км* 1рейс в день</t>
  </si>
  <si>
    <t>ПАЗ 32053-70,  В 945 КО 159,  2012 г.вып.(Дунин В.М.)</t>
  </si>
  <si>
    <t>Березовка-Пентюрино-Березовка</t>
  </si>
  <si>
    <t>50км* 1рейс в день</t>
  </si>
  <si>
    <t>ПАЗ 32053-70,  В 945 КО 159,  2012 г. вып.(Дунин В.М.)</t>
  </si>
  <si>
    <t>Березовка-Мартелы-Шаква-Березовка</t>
  </si>
  <si>
    <t>10км* 3рейса в день</t>
  </si>
  <si>
    <t>ПАЗ 32053-70          В 152 ХА 159,2013 г. вып.(Доронин В.В.)</t>
  </si>
  <si>
    <t>24км* 2 рейса в день</t>
  </si>
  <si>
    <t>ПАЗ 32053-70          В 152 ХА 159, 2013 г. вып.(Доронин В.В.)</t>
  </si>
  <si>
    <t>85км*1 рейса в день</t>
  </si>
  <si>
    <t>Березовка-Зернино-Мачино 2-Березовка</t>
  </si>
  <si>
    <t>24км*2 рейса  в день</t>
  </si>
  <si>
    <t>ПАЗ 32053-70,  Т 409 СЕ 59,  2008 г. вып. (Ваизов Ф.К.)</t>
  </si>
  <si>
    <t>Заборье-Березовка-Заборье</t>
  </si>
  <si>
    <t>9км* 2 рейса в день</t>
  </si>
  <si>
    <t>ПАЗ 32053-70,  Т 409 СЕ 59, 2008 г. вып.(Ваизов Ф.К.)</t>
  </si>
  <si>
    <t>Заборье-Карнаухово-Заборье</t>
  </si>
  <si>
    <t>11км*2 рейса в день</t>
  </si>
  <si>
    <t>Заборье-Рыжково-Заборье</t>
  </si>
  <si>
    <t>17км* 2 рейса в день</t>
  </si>
  <si>
    <t>Заборье-Байкино-Заборье</t>
  </si>
  <si>
    <t>13км*2 рейса в день</t>
  </si>
  <si>
    <t>Заборье-Клычи-Заборье</t>
  </si>
  <si>
    <t>10км* 2 рейса в день</t>
  </si>
  <si>
    <t>Березовка-Мачино-Березовка</t>
  </si>
  <si>
    <t>администр.</t>
  </si>
  <si>
    <t>ПАЗ 32053-70,Т 409 СЕ 59, 2008 г. вып. (Ваизов Ф.К.)</t>
  </si>
  <si>
    <t>ГАЗ  32213,               Р 089 УМ 59,2006 г. вып. (Быстров В.Н.)</t>
  </si>
  <si>
    <t xml:space="preserve">по Березовке и району </t>
  </si>
  <si>
    <t>шт</t>
  </si>
  <si>
    <t>Предоставление в пользование абон. линии</t>
  </si>
  <si>
    <t>Предоставление в пользование абон. линии СТС</t>
  </si>
  <si>
    <t>Абон./плата за местные телефон. соединения СТС</t>
  </si>
  <si>
    <t>Предоставление местных телефонных соединений</t>
  </si>
  <si>
    <t>мин</t>
  </si>
  <si>
    <t>Предоставление местных телефонных соединений СТС</t>
  </si>
  <si>
    <t>Внутризоновая телефония ТФОП до 100 км</t>
  </si>
  <si>
    <t>Внутризоновая телефония СПС</t>
  </si>
  <si>
    <t>Предоставление МГ телефонных соединений автоматическим способом</t>
  </si>
  <si>
    <t>Объем - продолжительность х соединений в месяц</t>
  </si>
  <si>
    <t>Объем - продолжительность  соединений в месяц</t>
  </si>
  <si>
    <t>Объем - продолжительность соединений в месяц</t>
  </si>
  <si>
    <t>Электроэнергия</t>
  </si>
  <si>
    <t>Холодное водоснабжение</t>
  </si>
  <si>
    <t>Холодное водо-снабжение (Заборье)</t>
  </si>
  <si>
    <t>куб.м</t>
  </si>
  <si>
    <t>Горячее водоснабжение</t>
  </si>
  <si>
    <t>Водоотведение (сточные воды)</t>
  </si>
  <si>
    <t>Водоотведение (ассени-заторская машина)</t>
  </si>
  <si>
    <t>бочка</t>
  </si>
  <si>
    <t>Движимое имущество</t>
  </si>
  <si>
    <t>Движимое имущество ОЦИ</t>
  </si>
  <si>
    <t>Недвижимое имущество</t>
  </si>
  <si>
    <t>Налог на движимое имущество, ОЦИ</t>
  </si>
  <si>
    <t>ТО  пожарной автоматики</t>
  </si>
  <si>
    <t>т</t>
  </si>
  <si>
    <t>Противопож.обработка деревянных перекрытий чердаков</t>
  </si>
  <si>
    <t>мес</t>
  </si>
  <si>
    <t>утилизация люмин. ламп</t>
  </si>
  <si>
    <t>стирка белья</t>
  </si>
  <si>
    <t>перезарядка огнетушителей</t>
  </si>
  <si>
    <t>лаборат.исследования (освещен., вода, бакт. исследов., микроклимат)</t>
  </si>
  <si>
    <t>камерная дезинфекция (обработка пост.белья)</t>
  </si>
  <si>
    <t>ежемес.оплата за 1С+диск ИТС</t>
  </si>
  <si>
    <t>консультации ч/з интернет по прогр. 1С  и доп. часы обслуж.</t>
  </si>
  <si>
    <t>комиссия ПМПК + предварител.осмотр</t>
  </si>
  <si>
    <t>гигиенич.обучение (сан.минимум), сан.паспорт</t>
  </si>
  <si>
    <t>предрейсовый  осмотр</t>
  </si>
  <si>
    <t>СПС "Консультант+"</t>
  </si>
  <si>
    <t>услуги по охране объектов (физ.лиц)</t>
  </si>
  <si>
    <t>лицензия на польз.сист. Майкрософт</t>
  </si>
  <si>
    <t>обслуживание з/платы в пр.1С</t>
  </si>
  <si>
    <t>Мед .осмотры  прочего персонала</t>
  </si>
  <si>
    <t>эл.издание "Первое сентября" (по предметам)</t>
  </si>
  <si>
    <t>подготовка к ЕГЭ (семинары для обуч-ся)</t>
  </si>
  <si>
    <t>питание уч-ся на соревнованиях</t>
  </si>
  <si>
    <t>тестирование для 1,4,7 кл.</t>
  </si>
  <si>
    <t>Курсы и семинары (секретари, бухгалтерия)</t>
  </si>
  <si>
    <t>стул комп.(поворот.)</t>
  </si>
  <si>
    <t>микрофоны беспроводные (компл.-2шт)</t>
  </si>
  <si>
    <t>шкафы д/документов</t>
  </si>
  <si>
    <t>МФУ (принтер-сканер-копир)</t>
  </si>
  <si>
    <t>принтер (цветной)</t>
  </si>
  <si>
    <t>газонокосилка,зд</t>
  </si>
  <si>
    <t>пылесос,зд</t>
  </si>
  <si>
    <t>ковры в нач.кл 2х3</t>
  </si>
  <si>
    <t>автомойка,гараж</t>
  </si>
  <si>
    <t>компьютер в бухг.</t>
  </si>
  <si>
    <t>колонки (компл.)</t>
  </si>
  <si>
    <t xml:space="preserve">флэш </t>
  </si>
  <si>
    <t>стеллажи д/посуды</t>
  </si>
  <si>
    <t>телефонные аппараты</t>
  </si>
  <si>
    <t>Строительные материалы</t>
  </si>
  <si>
    <t>Канцелярские товары</t>
  </si>
  <si>
    <t>Хоз.инвентарь и материалы</t>
  </si>
  <si>
    <t>З/части и комплектующие детали к компьют. технике</t>
  </si>
  <si>
    <t>игрушки для д/сада</t>
  </si>
  <si>
    <t>медикаменты</t>
  </si>
  <si>
    <t>З/части и коплектующие к а/технике</t>
  </si>
  <si>
    <t>классные журналы,к-во классов, шт.</t>
  </si>
  <si>
    <t>Бумага д/ксерокса,пач.</t>
  </si>
  <si>
    <t>30 чел. в течение 190 раб.дней</t>
  </si>
  <si>
    <t>продукты питания (группа 10,5 час. дети св. 3 лет) кроме льготных категорий</t>
  </si>
  <si>
    <t>120 чел.педагогов на 1085 учащихся</t>
  </si>
  <si>
    <t>продукты питания в интернате, кроме льготных категорий</t>
  </si>
  <si>
    <t>продукты питания в интернате,  льготные категорий</t>
  </si>
  <si>
    <t>10 чел. в течение 170 раб.дней</t>
  </si>
  <si>
    <t>38 чел. в течение 170 раб.дней</t>
  </si>
  <si>
    <t>2 чел. в течение 170 раб.дней</t>
  </si>
  <si>
    <t>цена=130,83 (средняя стоимость суточного набора) - 71,0 род.плата</t>
  </si>
  <si>
    <t>В качестве цены единицы ресурса используется закупочная стоимость материальных запасов на момент планирования</t>
  </si>
  <si>
    <r>
      <t xml:space="preserve">8=7 </t>
    </r>
    <r>
      <rPr>
        <sz val="10"/>
        <color theme="1"/>
        <rFont val="Times New Roman"/>
        <family val="1"/>
        <charset val="204"/>
      </rPr>
      <t>*165</t>
    </r>
  </si>
  <si>
    <t>Объем = (365 дн/12мес)*12час</t>
  </si>
  <si>
    <t>комп.</t>
  </si>
  <si>
    <t>ед.</t>
  </si>
  <si>
    <t>Тариф=2 этапа в течение года *800 руб</t>
  </si>
  <si>
    <t>Тепловая энергия (Заборье)</t>
  </si>
  <si>
    <t>По комплектованию 55 классов-комплектов</t>
  </si>
  <si>
    <t xml:space="preserve">Приобретение  в группу д/сада, 30 чел. </t>
  </si>
  <si>
    <t>Проезд  педагогических работников до места прохождения повышения квалификации и обратно (г.Пермь)</t>
  </si>
  <si>
    <t>Проезд иных работников (кроме педагогических) до места прохождения повышения квалификации и обратно (г.Кунгур)</t>
  </si>
  <si>
    <t>Проезд педагогических работников до места прохождения повышения квалификации и обратно (г.Кунгур)</t>
  </si>
  <si>
    <t xml:space="preserve">Курсы </t>
  </si>
  <si>
    <t>Тариф= 22дн/мес.* 2 р/день * 42 руб.   в течение 10 мес.</t>
  </si>
  <si>
    <t>лицензия "Контур-Экстерн"</t>
  </si>
  <si>
    <t>шт.</t>
  </si>
  <si>
    <t>поверка счетчиков тепла</t>
  </si>
  <si>
    <t>мес.</t>
  </si>
  <si>
    <t xml:space="preserve">проверка тех.состояния транспорт. ср-ва </t>
  </si>
  <si>
    <t>Технический осмотр транспортного средства</t>
  </si>
  <si>
    <t>ед</t>
  </si>
  <si>
    <t>раз</t>
  </si>
  <si>
    <t>зд</t>
  </si>
  <si>
    <t>5=3*4 *12мес</t>
  </si>
  <si>
    <t>6 (исх.д-е)</t>
  </si>
  <si>
    <t>8=7 *165</t>
  </si>
  <si>
    <t>ТО и регламентно - профилактический  ремонт систем систем кондиционирования и вентиляции</t>
  </si>
  <si>
    <t>заправка картриджей</t>
  </si>
  <si>
    <t>сан.техника</t>
  </si>
  <si>
    <t>краска ВД</t>
  </si>
  <si>
    <t>счетчики учета тепла</t>
  </si>
  <si>
    <t>счетчики учета воды</t>
  </si>
  <si>
    <t>термопод</t>
  </si>
  <si>
    <t xml:space="preserve">эл.лобзик   </t>
  </si>
  <si>
    <t>эл.дрель</t>
  </si>
  <si>
    <t>кулер д/воды</t>
  </si>
  <si>
    <t>шкафы учебные</t>
  </si>
  <si>
    <t>шкафы в д/сад</t>
  </si>
  <si>
    <t>Стул п/мягк.</t>
  </si>
  <si>
    <t>Кухонный комбайн</t>
  </si>
  <si>
    <t>Шуруповерт</t>
  </si>
  <si>
    <t>Утюги эл.</t>
  </si>
  <si>
    <t>информацинные стенды</t>
  </si>
  <si>
    <t>В качестве цены используется закупочная стоимость на момент планирования</t>
  </si>
  <si>
    <t>кв.м.</t>
  </si>
  <si>
    <t>Дератизация</t>
  </si>
  <si>
    <t>Дезинсекция</t>
  </si>
  <si>
    <t>Санитарный паспорт</t>
  </si>
  <si>
    <t>зд.</t>
  </si>
  <si>
    <r>
      <rPr>
        <sz val="10"/>
        <rFont val="Times New Roman"/>
        <family val="1"/>
        <charset val="204"/>
      </rPr>
      <t xml:space="preserve"> В целях подготовки к началу учебного года 4-х зданий. Тариф определен экспертно на основании договоров и  ПСД за предыдущие отчетные периоды 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</si>
  <si>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 В целях подготовки к началу отопительного сезона 4-х объектов. Тариф определен экспертно на основании договоров и  ПСД за предыдущие отчетные периоды   </t>
  </si>
  <si>
    <r>
      <rPr>
        <sz val="10"/>
        <rFont val="Times New Roman"/>
        <family val="1"/>
        <charset val="204"/>
      </rPr>
      <t>Тариф =  ПСД прошлых лет</t>
    </r>
    <r>
      <rPr>
        <sz val="10"/>
        <color rgb="FFFF0000"/>
        <rFont val="Times New Roman"/>
        <family val="1"/>
        <charset val="204"/>
      </rPr>
      <t xml:space="preserve"> </t>
    </r>
  </si>
  <si>
    <t>испытание проводки 3-х фаз.цепи</t>
  </si>
  <si>
    <t xml:space="preserve"> испыт. эл.проводки до 1000 В</t>
  </si>
  <si>
    <t>Фаза "Нуль"</t>
  </si>
  <si>
    <t>Испытание изоляции эл.проводки и эл. оборудования:</t>
  </si>
  <si>
    <t>испыт. изоляции эл.проводки   5-ти провод.сетей</t>
  </si>
  <si>
    <t>"Стрелец-Мониторинг". Тариф = 1000 руб. в месяц * 4 здания (школа №2, нач.школа, Заборье, интернат )</t>
  </si>
  <si>
    <t xml:space="preserve">Тариф определен экспертно на основании договоров и  ПСД за предыдущие отчетные периоды   </t>
  </si>
  <si>
    <t xml:space="preserve"> -основное здание №1</t>
  </si>
  <si>
    <t xml:space="preserve"> - начальная школа здание №2</t>
  </si>
  <si>
    <t xml:space="preserve"> - школа в д.Заборье</t>
  </si>
  <si>
    <t xml:space="preserve"> - интернат</t>
  </si>
  <si>
    <t>ТО и регламентно -профилактический  ремонт систем  охранно-тревожной сигнализации, в том числе:</t>
  </si>
  <si>
    <t>ТО приборов коммерческого учета (т/энергии), в том числе:</t>
  </si>
  <si>
    <t>метр</t>
  </si>
  <si>
    <r>
      <t>Тариф= медианное значение стоимости ТО (экспертно).</t>
    </r>
    <r>
      <rPr>
        <b/>
        <sz val="10"/>
        <color rgb="FFFF0000"/>
        <rFont val="Times New Roman"/>
        <family val="1"/>
        <charset val="204"/>
      </rPr>
      <t xml:space="preserve"> </t>
    </r>
  </si>
  <si>
    <t>интернет Заборьинская ООШ</t>
  </si>
  <si>
    <t>аб.линия</t>
  </si>
  <si>
    <t>тариф "Деловая лига"    128 кБ</t>
  </si>
  <si>
    <t>интернет (доп. точка в бухгалтерию  шк.2)</t>
  </si>
  <si>
    <t xml:space="preserve">  скорость     2 мБ/м     </t>
  </si>
  <si>
    <t>интернет основное здание № 1 (компьютерный класс)</t>
  </si>
  <si>
    <t>интернет (учительская школы №2)</t>
  </si>
  <si>
    <t>тариф "Новогодняя лига".  Тариф = IP-адрес 236 руб/мес. + 1 мБ/с  1298 руб/мес + увеличение скорости до 4 мб/с 1000 руб/мес</t>
  </si>
  <si>
    <t>почтовые услуги (заказные письма и письма с уведомлением)</t>
  </si>
  <si>
    <t xml:space="preserve">Объем =среднемесячное количество заказных писем  </t>
  </si>
  <si>
    <t xml:space="preserve"> Объем =среднемесячное количество конвертов с марками</t>
  </si>
  <si>
    <t>конверты, марки (отправка ч/з  "Почту России" вторых  экз. документов)</t>
  </si>
  <si>
    <t xml:space="preserve">Тариф = 3 дн * 200 руб </t>
  </si>
  <si>
    <t>Тариф = 5 дн * 600 руб</t>
  </si>
  <si>
    <t>ОСАГО, в том числе:</t>
  </si>
  <si>
    <t xml:space="preserve"> - автобуз ПАЗ</t>
  </si>
  <si>
    <t xml:space="preserve"> - автомобиль ГАЗель</t>
  </si>
  <si>
    <t xml:space="preserve"> - грузовой автомобиль ГАЗ САЗ</t>
  </si>
  <si>
    <t xml:space="preserve"> - трактор МТЗ-80</t>
  </si>
  <si>
    <t>ед./год</t>
  </si>
  <si>
    <t>чел/год</t>
  </si>
  <si>
    <r>
      <t>Тариф= медианное значение стоимости 1 заправки (экспертно).</t>
    </r>
    <r>
      <rPr>
        <b/>
        <sz val="10"/>
        <color rgb="FFFF0000"/>
        <rFont val="Times New Roman"/>
        <family val="1"/>
        <charset val="204"/>
      </rPr>
      <t xml:space="preserve"> </t>
    </r>
  </si>
  <si>
    <t>Тариф определен экспертно на основании договоров за прошлые периоды</t>
  </si>
  <si>
    <t>кг</t>
  </si>
  <si>
    <t>исслед.</t>
  </si>
  <si>
    <t>компл</t>
  </si>
  <si>
    <t xml:space="preserve">абон.плата/м-ц 1300 руб.   + диск ЕТС 1700 руб/м-ц   </t>
  </si>
  <si>
    <t xml:space="preserve">Информ.обслуживание СПС - Пермский край  2100 руб./мес. и Бюджетные орг-ции 4100 руб./ мес. </t>
  </si>
  <si>
    <t xml:space="preserve">1 лицензия на 1 год   </t>
  </si>
  <si>
    <t>охрана объектов ПЦН (пульт), КТС (4 объекта), в том числе:</t>
  </si>
  <si>
    <t>подписка  периодических  изданий  на 2 полугодие 2017г.</t>
  </si>
  <si>
    <t>подписка  периодических  изданий на 1 полугодие 2018г.</t>
  </si>
  <si>
    <t>экз</t>
  </si>
  <si>
    <t>обслуживание навигационного оборудования "Глонасс" (на 4 автобуса)</t>
  </si>
  <si>
    <t>Тариф=1200 руб. в год на 1 чел</t>
  </si>
  <si>
    <t>услуги по тех. мониторингу систем пож.сигнализации ("Стрелец-Мониторин"), в том числе:</t>
  </si>
  <si>
    <t>уч. предмет</t>
  </si>
  <si>
    <t>Объем = 25 чел * 3 меропр.в мес</t>
  </si>
  <si>
    <t>Тариф=90 руб.*2 эт./год</t>
  </si>
  <si>
    <t xml:space="preserve">1 раз в 1 год, медианное значение стоимости КПК (экспертно)  -  4000 руб за 1 чел. </t>
  </si>
  <si>
    <r>
      <t xml:space="preserve">1 раз в 1 год, медианное значение стоимости КПК (экспертно)  -  3000 руб за 1 чел. </t>
    </r>
    <r>
      <rPr>
        <b/>
        <sz val="10"/>
        <rFont val="Times New Roman"/>
        <family val="1"/>
        <charset val="204"/>
      </rPr>
      <t xml:space="preserve"> </t>
    </r>
  </si>
  <si>
    <t>Среднемесячные фактические расходы учреждения</t>
  </si>
  <si>
    <t>мягкий инвентарь, в том числе:</t>
  </si>
  <si>
    <t>постельное белье</t>
  </si>
  <si>
    <t>компл.</t>
  </si>
  <si>
    <t>полотенца</t>
  </si>
  <si>
    <t>квартал</t>
  </si>
  <si>
    <t>Ежеквартальные фактические расходы учреждения</t>
  </si>
  <si>
    <t xml:space="preserve">замена пришедших в негодность </t>
  </si>
  <si>
    <t>Водонагреватели (замена пришедших в негодность)</t>
  </si>
  <si>
    <t>Тариф = в соответствиис тарифами страховой компании РГС</t>
  </si>
  <si>
    <t xml:space="preserve"> </t>
  </si>
  <si>
    <t xml:space="preserve"> - основное здание №1</t>
  </si>
  <si>
    <t>испыт</t>
  </si>
  <si>
    <t>развивающие игры для д/сада</t>
  </si>
  <si>
    <t>источник бесперебойного питания</t>
  </si>
  <si>
    <t xml:space="preserve">Объем = 1 сан.паспорт/год * 4 здания Тариф - Тариф=стоимость  на момент планирования. </t>
  </si>
  <si>
    <t>Объем = 3575 кв.м. (площадь зданий )*12 мес; Тариф - стомость обработки 1 кв.м. по договору</t>
  </si>
  <si>
    <r>
      <rPr>
        <sz val="10"/>
        <rFont val="Times New Roman"/>
        <family val="1"/>
        <charset val="204"/>
      </rPr>
      <t>Объем= обработка мусор.контейнеров  2 раза/год, тариф согласно договора</t>
    </r>
    <r>
      <rPr>
        <sz val="10"/>
        <color rgb="FFFF0000"/>
        <rFont val="Times New Roman"/>
        <family val="1"/>
        <charset val="204"/>
      </rPr>
      <t xml:space="preserve">   </t>
    </r>
  </si>
  <si>
    <t>Тариф определен экспертно на основании договора</t>
  </si>
  <si>
    <t xml:space="preserve">Объем = к-во метров обсл. Канализации. Тариф= тариф согласно договора   </t>
  </si>
  <si>
    <t>Объем = факт.количество единиц оргтехники. Тариф определен экспертно на основании договора</t>
  </si>
  <si>
    <r>
      <t xml:space="preserve">тариф "Новогодняя лига"  1 мБ/с,  </t>
    </r>
    <r>
      <rPr>
        <b/>
        <sz val="10"/>
        <color rgb="FFFF0000"/>
        <rFont val="Times New Roman"/>
        <family val="1"/>
        <charset val="204"/>
      </rPr>
      <t/>
    </r>
  </si>
  <si>
    <t xml:space="preserve"> Объем = 6 ед.*2 раза/год        Тариф определен экспертно на основании договора</t>
  </si>
  <si>
    <t>Объем= к-во необходимых исследований (на основании прошлых периодов). Тариф - на основании договора</t>
  </si>
  <si>
    <t>Объем= к-во огнетушителей, Тариф - на основании договора</t>
  </si>
  <si>
    <t>Объем = 50 компл.интернат + 30 компл. д/сад. Тариф - на основании договора</t>
  </si>
  <si>
    <t>Объем = 1 счетчик*4 здания. Тариф определен экспертно на основании договоров за прошлые периоды</t>
  </si>
  <si>
    <t>Объем =  3 час. факт.использ. врем/мес.Тариф определен экспертно на основании договора</t>
  </si>
  <si>
    <t xml:space="preserve">Тариф = 484 руб/обслед + (85+85) предв.консульт. Объем по факту прош.лет =  25  чел. /кв. *4 кв. </t>
  </si>
  <si>
    <t>Тариф определен экспертно на основании договора (ежемесячная оплата)</t>
  </si>
  <si>
    <t xml:space="preserve">Объем= к-во выписан. изданий. Тариф=стоимость  на момент планирования. </t>
  </si>
  <si>
    <t xml:space="preserve">Объем= к-во раб.мест. Тариф=стоимость  на момент планирования. </t>
  </si>
  <si>
    <t xml:space="preserve">Объем= 1 час/мес. Тариф=стоимость  на момент планирования. </t>
  </si>
  <si>
    <t xml:space="preserve">Объем= к-во  изданий. Тариф=стоимость  на момент планирования. </t>
  </si>
  <si>
    <t xml:space="preserve">Объем = 50 шт.интернат +30 шт. д/сад, Тариф=стоимость  на момент планирования. </t>
  </si>
  <si>
    <t xml:space="preserve">Объем= 30 шт. д/сад.+ 50 шт. интернат + (1 шт.*20 уборщиц) Тариф=стоимость  на момент планирования. </t>
  </si>
  <si>
    <t>Объем - 30 детей в д/саду * 1 шт Медианное значение цены на игрушки</t>
  </si>
  <si>
    <t xml:space="preserve">Объем= среднегодовой факт. расход. Тариф=стоимость  на момент планирования. </t>
  </si>
  <si>
    <t>аренда спорт.зала</t>
  </si>
  <si>
    <t>стоимость по договору на момент планирования</t>
  </si>
  <si>
    <r>
      <t>Объем = 1,3 кг, вес 1 комплекта белья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*80 к-во комплектов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   Тариф - на основании договора</t>
    </r>
  </si>
  <si>
    <r>
      <t>гиг.обучение 1 раз в 2 года (75 чел.  и 40 чел.) педаг и технич. персонал.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Тариф - на основании договора</t>
    </r>
  </si>
  <si>
    <t>цена=284 (средняя стоимость суточного набора) - 171,0 род.плата*10чел</t>
  </si>
  <si>
    <t>цена=284 (средняя стоимость суточного набора) - 137,0 род.плата*38 чел.</t>
  </si>
  <si>
    <t>цена=284 (средняя стоимость суточного набора) - 103,0 род.плата*2 чел</t>
  </si>
  <si>
    <t>12,95*30ч</t>
  </si>
  <si>
    <t>27,4*50ч</t>
  </si>
  <si>
    <t>Медосмотр 1 раз в год:  цена  1 200 руб.  по договору * 120 чел</t>
  </si>
  <si>
    <t xml:space="preserve">Медианное значение цены билета Березовка-Пермь 320 руб. </t>
  </si>
  <si>
    <t>Медианное значение цены билета Березовка-Кунгур  76 руб.</t>
  </si>
  <si>
    <r>
      <t>Медианное значение цены билета Березовка-Кунгур  76 руб.</t>
    </r>
    <r>
      <rPr>
        <b/>
        <sz val="10"/>
        <color rgb="FFFF0000"/>
        <rFont val="Times New Roman"/>
        <family val="1"/>
        <charset val="204"/>
      </rPr>
      <t xml:space="preserve"> </t>
    </r>
  </si>
  <si>
    <t>12 час/нед * 30 уч. Недель. Количество услуг = 8 классов в зд.№ 2 *24 чел.</t>
  </si>
  <si>
    <t>1 раз в 3 года, медианное значение стоимости КПК (экспертно) -10000 руб за 1 чел</t>
  </si>
  <si>
    <t xml:space="preserve">на основании факт.расхода прошлых лет (АУП 6 чел.+ бухг. 6 чел. + секретари 3 чел.)*3 пачки /мес.*12 мес.         </t>
  </si>
  <si>
    <t>40 чел.педагогов на 1085 учащихся</t>
  </si>
  <si>
    <t>Цена = 5 дней* 200 руб *40 чел</t>
  </si>
  <si>
    <t>Тариф = 5 дней* 600 руб *40 чел</t>
  </si>
  <si>
    <t xml:space="preserve">Объем = 200 исп.*2 раза/год, тариф согласно договора   </t>
  </si>
  <si>
    <t xml:space="preserve">Объем= 150 исп.*2 раза/год, тариф согласно договора   </t>
  </si>
  <si>
    <t xml:space="preserve"> Объем=50 исп* 2 раза/год, тариф согласно договора   </t>
  </si>
  <si>
    <t xml:space="preserve">Объем =60 исп. * 2 раза/год, тариф согласно договора   </t>
  </si>
  <si>
    <t>Реализация дополнительных общеразвивающих программ (Центр детского творчества)</t>
  </si>
  <si>
    <t>Реализация дополнительных общеразвивающих программ (Детская школа искусств)</t>
  </si>
  <si>
    <t>Базовый норматива затрат, непосредственно связанных с оказанием муниципальной услуги, руб. на 1 чел.</t>
  </si>
  <si>
    <t>Базовый норматив затрат на общехозяйственные нужды на оказание муниципальной услуги, руб. на 1 чел.</t>
  </si>
  <si>
    <t>Базовый норматив затрат на оказание услуги, руб. на 1 чел.</t>
  </si>
  <si>
    <t>Базовый норматив затрат на оказание услуг в 2017 году и плановом периоде 2018 и 2019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</si>
</sst>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48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Arial CYR"/>
    </font>
    <font>
      <b/>
      <i/>
      <sz val="8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i/>
      <sz val="16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9" fillId="0" borderId="0" applyFont="0" applyFill="0" applyBorder="0" applyAlignment="0" applyProtection="0"/>
  </cellStyleXfs>
  <cellXfs count="51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quotePrefix="1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0" fillId="3" borderId="0" xfId="0" applyFill="1"/>
    <xf numFmtId="0" fontId="1" fillId="3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3" fontId="4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/>
    </xf>
    <xf numFmtId="0" fontId="11" fillId="4" borderId="26" xfId="0" applyFont="1" applyFill="1" applyBorder="1" applyAlignment="1">
      <alignment horizontal="center" vertical="center"/>
    </xf>
    <xf numFmtId="3" fontId="11" fillId="4" borderId="27" xfId="0" applyNumberFormat="1" applyFont="1" applyFill="1" applyBorder="1" applyAlignment="1">
      <alignment horizontal="center" vertical="center"/>
    </xf>
    <xf numFmtId="3" fontId="11" fillId="4" borderId="28" xfId="0" applyNumberFormat="1" applyFont="1" applyFill="1" applyBorder="1" applyAlignment="1">
      <alignment horizontal="center" vertical="center"/>
    </xf>
    <xf numFmtId="3" fontId="11" fillId="4" borderId="29" xfId="0" applyNumberFormat="1" applyFont="1" applyFill="1" applyBorder="1" applyAlignment="1">
      <alignment horizontal="center" vertical="center"/>
    </xf>
    <xf numFmtId="0" fontId="12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/>
    </xf>
    <xf numFmtId="0" fontId="7" fillId="3" borderId="0" xfId="0" applyFont="1" applyFill="1"/>
    <xf numFmtId="0" fontId="16" fillId="2" borderId="1" xfId="0" applyFont="1" applyFill="1" applyBorder="1" applyAlignment="1">
      <alignment wrapText="1"/>
    </xf>
    <xf numFmtId="3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/>
    </xf>
    <xf numFmtId="4" fontId="16" fillId="3" borderId="1" xfId="0" applyNumberFormat="1" applyFont="1" applyFill="1" applyBorder="1" applyAlignment="1">
      <alignment horizontal="center"/>
    </xf>
    <xf numFmtId="0" fontId="18" fillId="3" borderId="1" xfId="0" applyFont="1" applyFill="1" applyBorder="1" applyAlignment="1">
      <alignment wrapText="1"/>
    </xf>
    <xf numFmtId="3" fontId="18" fillId="3" borderId="1" xfId="0" applyNumberFormat="1" applyFont="1" applyFill="1" applyBorder="1" applyAlignment="1">
      <alignment horizontal="center"/>
    </xf>
    <xf numFmtId="4" fontId="18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 wrapText="1"/>
    </xf>
    <xf numFmtId="3" fontId="16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wrapText="1"/>
    </xf>
    <xf numFmtId="3" fontId="10" fillId="2" borderId="1" xfId="0" applyNumberFormat="1" applyFont="1" applyFill="1" applyBorder="1" applyAlignment="1">
      <alignment horizontal="center" wrapText="1"/>
    </xf>
    <xf numFmtId="3" fontId="17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 wrapText="1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2" fontId="5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0" fontId="5" fillId="0" borderId="0" xfId="0" applyFont="1"/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right"/>
      <protection locked="0"/>
    </xf>
    <xf numFmtId="2" fontId="21" fillId="0" borderId="0" xfId="0" applyNumberFormat="1" applyFont="1" applyProtection="1">
      <protection locked="0"/>
    </xf>
    <xf numFmtId="2" fontId="22" fillId="0" borderId="0" xfId="0" applyNumberFormat="1" applyFont="1" applyAlignment="1" applyProtection="1">
      <protection locked="0"/>
    </xf>
    <xf numFmtId="0" fontId="21" fillId="0" borderId="0" xfId="0" applyFont="1"/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 applyProtection="1">
      <alignment horizontal="center" wrapText="1"/>
      <protection locked="0"/>
    </xf>
    <xf numFmtId="2" fontId="4" fillId="0" borderId="1" xfId="0" applyNumberFormat="1" applyFont="1" applyBorder="1" applyAlignment="1" applyProtection="1">
      <alignment horizontal="center" wrapText="1"/>
      <protection locked="0"/>
    </xf>
    <xf numFmtId="0" fontId="21" fillId="5" borderId="1" xfId="0" applyFont="1" applyFill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vertical="center" wrapText="1"/>
      <protection locked="0"/>
    </xf>
    <xf numFmtId="0" fontId="21" fillId="5" borderId="1" xfId="0" applyFont="1" applyFill="1" applyBorder="1" applyAlignment="1" applyProtection="1">
      <alignment horizontal="center" wrapText="1"/>
      <protection locked="0"/>
    </xf>
    <xf numFmtId="2" fontId="21" fillId="0" borderId="1" xfId="0" applyNumberFormat="1" applyFont="1" applyBorder="1" applyAlignment="1" applyProtection="1">
      <alignment horizontal="center" wrapText="1"/>
    </xf>
    <xf numFmtId="1" fontId="21" fillId="0" borderId="1" xfId="0" applyNumberFormat="1" applyFont="1" applyBorder="1" applyAlignment="1" applyProtection="1">
      <alignment horizontal="center" wrapText="1"/>
    </xf>
    <xf numFmtId="0" fontId="24" fillId="5" borderId="1" xfId="0" applyFont="1" applyFill="1" applyBorder="1" applyAlignment="1" applyProtection="1">
      <alignment horizont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21" fillId="0" borderId="0" xfId="0" applyFont="1" applyAlignment="1">
      <alignment wrapText="1"/>
    </xf>
    <xf numFmtId="0" fontId="21" fillId="5" borderId="1" xfId="0" applyFont="1" applyFill="1" applyBorder="1" applyProtection="1">
      <protection locked="0"/>
    </xf>
    <xf numFmtId="0" fontId="21" fillId="5" borderId="1" xfId="0" applyFont="1" applyFill="1" applyBorder="1" applyAlignment="1" applyProtection="1">
      <alignment horizontal="center"/>
      <protection locked="0"/>
    </xf>
    <xf numFmtId="0" fontId="21" fillId="5" borderId="7" xfId="0" applyFont="1" applyFill="1" applyBorder="1" applyProtection="1">
      <protection locked="0"/>
    </xf>
    <xf numFmtId="0" fontId="21" fillId="5" borderId="7" xfId="0" applyFont="1" applyFill="1" applyBorder="1" applyAlignment="1" applyProtection="1">
      <alignment horizontal="center"/>
      <protection locked="0"/>
    </xf>
    <xf numFmtId="0" fontId="5" fillId="0" borderId="28" xfId="0" applyFont="1" applyBorder="1" applyProtection="1">
      <protection locked="0"/>
    </xf>
    <xf numFmtId="0" fontId="20" fillId="0" borderId="33" xfId="0" applyFont="1" applyBorder="1" applyProtection="1">
      <protection locked="0"/>
    </xf>
    <xf numFmtId="0" fontId="20" fillId="0" borderId="33" xfId="0" applyFont="1" applyBorder="1" applyAlignment="1" applyProtection="1">
      <alignment horizontal="center"/>
      <protection locked="0"/>
    </xf>
    <xf numFmtId="1" fontId="20" fillId="0" borderId="33" xfId="0" applyNumberFormat="1" applyFont="1" applyBorder="1" applyAlignment="1" applyProtection="1">
      <alignment horizontal="center"/>
    </xf>
    <xf numFmtId="0" fontId="20" fillId="0" borderId="33" xfId="0" applyFont="1" applyBorder="1" applyAlignment="1" applyProtection="1">
      <alignment horizontal="center"/>
    </xf>
    <xf numFmtId="1" fontId="20" fillId="0" borderId="34" xfId="0" applyNumberFormat="1" applyFont="1" applyBorder="1" applyAlignment="1" applyProtection="1">
      <alignment horizontal="center"/>
    </xf>
    <xf numFmtId="0" fontId="20" fillId="0" borderId="17" xfId="0" applyFont="1" applyBorder="1" applyProtection="1">
      <protection locked="0"/>
    </xf>
    <xf numFmtId="0" fontId="21" fillId="0" borderId="17" xfId="0" applyFont="1" applyBorder="1" applyProtection="1">
      <protection locked="0"/>
    </xf>
    <xf numFmtId="0" fontId="20" fillId="0" borderId="17" xfId="0" applyFont="1" applyBorder="1" applyAlignment="1" applyProtection="1">
      <alignment horizontal="center"/>
      <protection locked="0"/>
    </xf>
    <xf numFmtId="0" fontId="21" fillId="5" borderId="17" xfId="0" applyFont="1" applyFill="1" applyBorder="1" applyAlignment="1" applyProtection="1">
      <alignment horizontal="center"/>
      <protection locked="0"/>
    </xf>
    <xf numFmtId="0" fontId="5" fillId="0" borderId="35" xfId="0" applyFont="1" applyBorder="1" applyProtection="1">
      <protection locked="0"/>
    </xf>
    <xf numFmtId="0" fontId="25" fillId="0" borderId="36" xfId="0" applyFont="1" applyBorder="1" applyProtection="1">
      <protection locked="0"/>
    </xf>
    <xf numFmtId="0" fontId="25" fillId="0" borderId="36" xfId="0" applyFont="1" applyBorder="1" applyAlignment="1" applyProtection="1">
      <alignment horizontal="center"/>
      <protection locked="0"/>
    </xf>
    <xf numFmtId="2" fontId="25" fillId="0" borderId="36" xfId="0" applyNumberFormat="1" applyFont="1" applyBorder="1" applyAlignment="1" applyProtection="1">
      <alignment horizontal="center"/>
      <protection locked="0"/>
    </xf>
    <xf numFmtId="1" fontId="5" fillId="0" borderId="36" xfId="0" applyNumberFormat="1" applyFont="1" applyBorder="1" applyAlignment="1" applyProtection="1">
      <alignment horizontal="center"/>
    </xf>
    <xf numFmtId="0" fontId="20" fillId="0" borderId="17" xfId="0" applyFont="1" applyBorder="1" applyAlignment="1" applyProtection="1">
      <alignment horizontal="center"/>
    </xf>
    <xf numFmtId="0" fontId="26" fillId="0" borderId="28" xfId="0" applyFont="1" applyBorder="1" applyProtection="1">
      <protection locked="0"/>
    </xf>
    <xf numFmtId="0" fontId="27" fillId="0" borderId="33" xfId="0" applyFont="1" applyBorder="1" applyProtection="1">
      <protection locked="0"/>
    </xf>
    <xf numFmtId="1" fontId="26" fillId="0" borderId="34" xfId="0" applyNumberFormat="1" applyFont="1" applyBorder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28" fillId="0" borderId="0" xfId="0" applyFont="1"/>
    <xf numFmtId="0" fontId="21" fillId="0" borderId="0" xfId="0" applyFont="1" applyAlignment="1" applyProtection="1">
      <alignment horizontal="center"/>
      <protection locked="0"/>
    </xf>
    <xf numFmtId="2" fontId="21" fillId="0" borderId="0" xfId="0" applyNumberFormat="1" applyFont="1" applyAlignment="1" applyProtection="1">
      <alignment horizontal="center"/>
      <protection locked="0"/>
    </xf>
    <xf numFmtId="2" fontId="1" fillId="0" borderId="0" xfId="0" applyNumberFormat="1" applyFont="1" applyProtection="1">
      <protection locked="0"/>
    </xf>
    <xf numFmtId="2" fontId="15" fillId="0" borderId="2" xfId="0" applyNumberFormat="1" applyFont="1" applyBorder="1" applyProtection="1">
      <protection locked="0"/>
    </xf>
    <xf numFmtId="1" fontId="15" fillId="0" borderId="0" xfId="0" applyNumberFormat="1" applyFont="1" applyProtection="1">
      <protection locked="0"/>
    </xf>
    <xf numFmtId="0" fontId="21" fillId="0" borderId="0" xfId="0" applyFont="1" applyAlignment="1" applyProtection="1">
      <protection locked="0"/>
    </xf>
    <xf numFmtId="2" fontId="21" fillId="0" borderId="0" xfId="0" applyNumberFormat="1" applyFont="1" applyAlignment="1" applyProtection="1">
      <protection locked="0"/>
    </xf>
    <xf numFmtId="4" fontId="15" fillId="0" borderId="2" xfId="0" applyNumberFormat="1" applyFont="1" applyBorder="1" applyAlignment="1" applyProtection="1">
      <alignment horizontal="center"/>
      <protection locked="0"/>
    </xf>
    <xf numFmtId="0" fontId="21" fillId="0" borderId="0" xfId="0" applyFont="1" applyAlignment="1"/>
    <xf numFmtId="2" fontId="15" fillId="0" borderId="0" xfId="0" applyNumberFormat="1" applyFont="1" applyProtection="1">
      <protection locked="0"/>
    </xf>
    <xf numFmtId="4" fontId="15" fillId="0" borderId="0" xfId="0" applyNumberFormat="1" applyFont="1" applyAlignment="1" applyProtection="1">
      <alignment horizontal="center"/>
      <protection locked="0"/>
    </xf>
    <xf numFmtId="4" fontId="15" fillId="0" borderId="0" xfId="0" applyNumberFormat="1" applyFont="1" applyBorder="1" applyAlignment="1" applyProtection="1">
      <alignment horizontal="center"/>
      <protection locked="0"/>
    </xf>
    <xf numFmtId="0" fontId="12" fillId="0" borderId="0" xfId="0" applyFont="1" applyAlignment="1">
      <alignment horizontal="center" wrapText="1"/>
    </xf>
    <xf numFmtId="0" fontId="7" fillId="0" borderId="6" xfId="0" applyFont="1" applyBorder="1" applyAlignment="1">
      <alignment horizontal="center"/>
    </xf>
    <xf numFmtId="2" fontId="30" fillId="0" borderId="0" xfId="0" applyNumberFormat="1" applyFont="1" applyAlignment="1" applyProtection="1">
      <protection locked="0"/>
    </xf>
    <xf numFmtId="0" fontId="17" fillId="2" borderId="7" xfId="0" applyFont="1" applyFill="1" applyBorder="1" applyAlignment="1">
      <alignment wrapText="1"/>
    </xf>
    <xf numFmtId="0" fontId="10" fillId="2" borderId="7" xfId="0" applyFont="1" applyFill="1" applyBorder="1" applyAlignment="1">
      <alignment horizontal="center" wrapText="1"/>
    </xf>
    <xf numFmtId="4" fontId="16" fillId="2" borderId="7" xfId="0" applyNumberFormat="1" applyFont="1" applyFill="1" applyBorder="1" applyAlignment="1">
      <alignment horizontal="center"/>
    </xf>
    <xf numFmtId="4" fontId="7" fillId="3" borderId="7" xfId="0" applyNumberFormat="1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3" fontId="17" fillId="2" borderId="7" xfId="0" applyNumberFormat="1" applyFont="1" applyFill="1" applyBorder="1" applyAlignment="1">
      <alignment horizontal="center" wrapText="1"/>
    </xf>
    <xf numFmtId="0" fontId="17" fillId="2" borderId="8" xfId="0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4" fontId="7" fillId="2" borderId="8" xfId="0" applyNumberFormat="1" applyFont="1" applyFill="1" applyBorder="1" applyAlignment="1">
      <alignment horizontal="center"/>
    </xf>
    <xf numFmtId="4" fontId="16" fillId="2" borderId="8" xfId="0" applyNumberFormat="1" applyFont="1" applyFill="1" applyBorder="1" applyAlignment="1">
      <alignment horizontal="center"/>
    </xf>
    <xf numFmtId="4" fontId="7" fillId="3" borderId="8" xfId="0" applyNumberFormat="1" applyFont="1" applyFill="1" applyBorder="1" applyAlignment="1">
      <alignment horizontal="center"/>
    </xf>
    <xf numFmtId="3" fontId="7" fillId="3" borderId="8" xfId="0" applyNumberFormat="1" applyFont="1" applyFill="1" applyBorder="1" applyAlignment="1">
      <alignment horizontal="center"/>
    </xf>
    <xf numFmtId="3" fontId="17" fillId="2" borderId="8" xfId="0" applyNumberFormat="1" applyFont="1" applyFill="1" applyBorder="1" applyAlignment="1">
      <alignment horizontal="center" wrapText="1"/>
    </xf>
    <xf numFmtId="0" fontId="31" fillId="2" borderId="28" xfId="0" applyFont="1" applyFill="1" applyBorder="1" applyAlignment="1">
      <alignment wrapText="1"/>
    </xf>
    <xf numFmtId="0" fontId="13" fillId="2" borderId="33" xfId="0" applyFont="1" applyFill="1" applyBorder="1" applyAlignment="1">
      <alignment horizontal="center" wrapText="1"/>
    </xf>
    <xf numFmtId="4" fontId="18" fillId="2" borderId="33" xfId="0" applyNumberFormat="1" applyFont="1" applyFill="1" applyBorder="1" applyAlignment="1">
      <alignment horizontal="center"/>
    </xf>
    <xf numFmtId="4" fontId="9" fillId="3" borderId="33" xfId="0" applyNumberFormat="1" applyFont="1" applyFill="1" applyBorder="1" applyAlignment="1">
      <alignment horizontal="center"/>
    </xf>
    <xf numFmtId="3" fontId="9" fillId="3" borderId="33" xfId="0" applyNumberFormat="1" applyFont="1" applyFill="1" applyBorder="1" applyAlignment="1">
      <alignment horizontal="center"/>
    </xf>
    <xf numFmtId="3" fontId="31" fillId="2" borderId="34" xfId="0" applyNumberFormat="1" applyFont="1" applyFill="1" applyBorder="1" applyAlignment="1">
      <alignment horizontal="center" wrapText="1"/>
    </xf>
    <xf numFmtId="0" fontId="18" fillId="3" borderId="28" xfId="0" applyFont="1" applyFill="1" applyBorder="1" applyAlignment="1">
      <alignment wrapText="1"/>
    </xf>
    <xf numFmtId="0" fontId="18" fillId="3" borderId="33" xfId="0" applyFont="1" applyFill="1" applyBorder="1" applyAlignment="1">
      <alignment wrapText="1"/>
    </xf>
    <xf numFmtId="3" fontId="18" fillId="3" borderId="33" xfId="0" applyNumberFormat="1" applyFont="1" applyFill="1" applyBorder="1" applyAlignment="1">
      <alignment horizontal="center"/>
    </xf>
    <xf numFmtId="4" fontId="18" fillId="3" borderId="33" xfId="0" applyNumberFormat="1" applyFont="1" applyFill="1" applyBorder="1" applyAlignment="1">
      <alignment horizontal="center"/>
    </xf>
    <xf numFmtId="3" fontId="18" fillId="3" borderId="34" xfId="0" applyNumberFormat="1" applyFont="1" applyFill="1" applyBorder="1" applyAlignment="1">
      <alignment horizontal="center"/>
    </xf>
    <xf numFmtId="0" fontId="32" fillId="0" borderId="0" xfId="0" applyFont="1" applyProtection="1">
      <protection locked="0"/>
    </xf>
    <xf numFmtId="0" fontId="4" fillId="0" borderId="6" xfId="0" applyFont="1" applyBorder="1" applyAlignment="1" applyProtection="1">
      <alignment horizontal="center" wrapText="1"/>
      <protection locked="0"/>
    </xf>
    <xf numFmtId="0" fontId="4" fillId="0" borderId="4" xfId="0" applyFont="1" applyBorder="1" applyAlignment="1" applyProtection="1">
      <alignment horizontal="center" wrapText="1"/>
      <protection locked="0"/>
    </xf>
    <xf numFmtId="0" fontId="4" fillId="0" borderId="14" xfId="0" applyFont="1" applyBorder="1" applyAlignment="1" applyProtection="1">
      <alignment horizontal="center" wrapText="1"/>
      <protection locked="0"/>
    </xf>
    <xf numFmtId="0" fontId="21" fillId="6" borderId="1" xfId="0" applyFont="1" applyFill="1" applyBorder="1" applyAlignment="1" applyProtection="1">
      <alignment wrapText="1"/>
      <protection locked="0"/>
    </xf>
    <xf numFmtId="4" fontId="21" fillId="6" borderId="1" xfId="0" applyNumberFormat="1" applyFont="1" applyFill="1" applyBorder="1" applyAlignment="1" applyProtection="1">
      <alignment horizontal="center"/>
      <protection locked="0"/>
    </xf>
    <xf numFmtId="4" fontId="21" fillId="6" borderId="6" xfId="0" applyNumberFormat="1" applyFont="1" applyFill="1" applyBorder="1" applyAlignment="1" applyProtection="1">
      <alignment horizontal="center"/>
      <protection locked="0"/>
    </xf>
    <xf numFmtId="4" fontId="21" fillId="0" borderId="4" xfId="0" applyNumberFormat="1" applyFont="1" applyFill="1" applyBorder="1" applyAlignment="1" applyProtection="1">
      <alignment horizontal="center"/>
    </xf>
    <xf numFmtId="0" fontId="21" fillId="6" borderId="14" xfId="0" applyFont="1" applyFill="1" applyBorder="1" applyAlignment="1" applyProtection="1">
      <alignment wrapText="1"/>
      <protection locked="0"/>
    </xf>
    <xf numFmtId="0" fontId="21" fillId="6" borderId="6" xfId="0" applyFont="1" applyFill="1" applyBorder="1" applyAlignment="1" applyProtection="1">
      <alignment horizontal="center" wrapText="1"/>
      <protection locked="0"/>
    </xf>
    <xf numFmtId="0" fontId="21" fillId="6" borderId="6" xfId="0" applyFont="1" applyFill="1" applyBorder="1" applyAlignment="1" applyProtection="1">
      <alignment horizontal="center"/>
      <protection locked="0"/>
    </xf>
    <xf numFmtId="4" fontId="21" fillId="0" borderId="4" xfId="0" applyNumberFormat="1" applyFont="1" applyBorder="1" applyAlignment="1" applyProtection="1">
      <alignment horizontal="center"/>
    </xf>
    <xf numFmtId="4" fontId="21" fillId="0" borderId="6" xfId="0" applyNumberFormat="1" applyFont="1" applyFill="1" applyBorder="1" applyAlignment="1" applyProtection="1">
      <alignment horizontal="center"/>
    </xf>
    <xf numFmtId="0" fontId="21" fillId="6" borderId="14" xfId="0" applyFont="1" applyFill="1" applyBorder="1" applyAlignment="1" applyProtection="1">
      <alignment horizontal="center"/>
      <protection locked="0"/>
    </xf>
    <xf numFmtId="0" fontId="21" fillId="6" borderId="1" xfId="0" applyFont="1" applyFill="1" applyBorder="1" applyAlignment="1" applyProtection="1">
      <alignment horizontal="center"/>
      <protection locked="0"/>
    </xf>
    <xf numFmtId="0" fontId="21" fillId="6" borderId="7" xfId="0" applyFont="1" applyFill="1" applyBorder="1" applyAlignment="1" applyProtection="1">
      <alignment wrapText="1"/>
      <protection locked="0"/>
    </xf>
    <xf numFmtId="4" fontId="21" fillId="6" borderId="7" xfId="0" applyNumberFormat="1" applyFont="1" applyFill="1" applyBorder="1" applyAlignment="1" applyProtection="1">
      <alignment horizontal="center"/>
      <protection locked="0"/>
    </xf>
    <xf numFmtId="4" fontId="21" fillId="6" borderId="22" xfId="0" applyNumberFormat="1" applyFont="1" applyFill="1" applyBorder="1" applyAlignment="1" applyProtection="1">
      <alignment horizontal="center"/>
      <protection locked="0"/>
    </xf>
    <xf numFmtId="0" fontId="21" fillId="6" borderId="38" xfId="0" applyFont="1" applyFill="1" applyBorder="1" applyAlignment="1" applyProtection="1">
      <alignment wrapText="1"/>
      <protection locked="0"/>
    </xf>
    <xf numFmtId="0" fontId="21" fillId="6" borderId="22" xfId="0" applyFont="1" applyFill="1" applyBorder="1" applyAlignment="1" applyProtection="1">
      <alignment horizontal="center" wrapText="1"/>
      <protection locked="0"/>
    </xf>
    <xf numFmtId="0" fontId="21" fillId="6" borderId="22" xfId="0" applyFont="1" applyFill="1" applyBorder="1" applyAlignment="1" applyProtection="1">
      <alignment horizontal="center"/>
      <protection locked="0"/>
    </xf>
    <xf numFmtId="4" fontId="21" fillId="0" borderId="20" xfId="0" applyNumberFormat="1" applyFont="1" applyBorder="1" applyAlignment="1" applyProtection="1">
      <alignment horizontal="center"/>
    </xf>
    <xf numFmtId="0" fontId="21" fillId="6" borderId="21" xfId="0" applyFont="1" applyFill="1" applyBorder="1" applyAlignment="1" applyProtection="1">
      <alignment horizontal="center"/>
      <protection locked="0"/>
    </xf>
    <xf numFmtId="0" fontId="21" fillId="6" borderId="39" xfId="0" applyFont="1" applyFill="1" applyBorder="1" applyAlignment="1" applyProtection="1">
      <alignment horizontal="center"/>
      <protection locked="0"/>
    </xf>
    <xf numFmtId="0" fontId="20" fillId="0" borderId="28" xfId="0" applyFont="1" applyBorder="1" applyProtection="1"/>
    <xf numFmtId="4" fontId="20" fillId="0" borderId="33" xfId="0" applyNumberFormat="1" applyFont="1" applyBorder="1" applyAlignment="1" applyProtection="1">
      <alignment horizontal="center"/>
    </xf>
    <xf numFmtId="4" fontId="20" fillId="0" borderId="26" xfId="0" applyNumberFormat="1" applyFont="1" applyBorder="1" applyAlignment="1" applyProtection="1">
      <alignment horizontal="center"/>
    </xf>
    <xf numFmtId="4" fontId="20" fillId="0" borderId="37" xfId="0" applyNumberFormat="1" applyFont="1" applyBorder="1" applyAlignment="1" applyProtection="1">
      <alignment horizontal="center"/>
    </xf>
    <xf numFmtId="0" fontId="20" fillId="0" borderId="26" xfId="0" applyFont="1" applyBorder="1" applyAlignment="1" applyProtection="1">
      <alignment horizontal="center"/>
    </xf>
    <xf numFmtId="0" fontId="20" fillId="0" borderId="37" xfId="0" applyFont="1" applyBorder="1" applyAlignment="1" applyProtection="1">
      <alignment horizontal="center"/>
    </xf>
    <xf numFmtId="4" fontId="20" fillId="0" borderId="27" xfId="0" applyNumberFormat="1" applyFont="1" applyBorder="1" applyAlignment="1" applyProtection="1">
      <alignment horizontal="center"/>
    </xf>
    <xf numFmtId="1" fontId="15" fillId="0" borderId="0" xfId="0" applyNumberFormat="1" applyFont="1" applyBorder="1" applyProtection="1">
      <protection locked="0"/>
    </xf>
    <xf numFmtId="2" fontId="15" fillId="0" borderId="0" xfId="0" applyNumberFormat="1" applyFont="1" applyBorder="1" applyProtection="1">
      <protection locked="0"/>
    </xf>
    <xf numFmtId="1" fontId="15" fillId="0" borderId="2" xfId="0" applyNumberFormat="1" applyFont="1" applyBorder="1" applyProtection="1">
      <protection locked="0"/>
    </xf>
    <xf numFmtId="0" fontId="21" fillId="0" borderId="2" xfId="0" applyFont="1" applyBorder="1" applyProtection="1">
      <protection locked="0"/>
    </xf>
    <xf numFmtId="0" fontId="35" fillId="0" borderId="0" xfId="0" applyFont="1" applyBorder="1" applyAlignment="1" applyProtection="1">
      <alignment wrapText="1"/>
      <protection locked="0"/>
    </xf>
    <xf numFmtId="0" fontId="35" fillId="0" borderId="0" xfId="0" applyFont="1" applyAlignment="1">
      <alignment wrapText="1"/>
    </xf>
    <xf numFmtId="0" fontId="5" fillId="0" borderId="0" xfId="0" applyFont="1" applyBorder="1" applyAlignment="1" applyProtection="1">
      <alignment horizontal="center" wrapText="1"/>
      <protection locked="0"/>
    </xf>
    <xf numFmtId="0" fontId="20" fillId="0" borderId="0" xfId="0" applyFont="1" applyBorder="1" applyProtection="1">
      <protection locked="0"/>
    </xf>
    <xf numFmtId="0" fontId="5" fillId="0" borderId="0" xfId="0" applyFont="1" applyAlignment="1">
      <alignment wrapText="1"/>
    </xf>
    <xf numFmtId="0" fontId="37" fillId="7" borderId="1" xfId="0" applyFont="1" applyFill="1" applyBorder="1" applyAlignment="1" applyProtection="1">
      <protection locked="0"/>
    </xf>
    <xf numFmtId="0" fontId="37" fillId="6" borderId="1" xfId="0" applyFont="1" applyFill="1" applyBorder="1" applyAlignment="1" applyProtection="1">
      <alignment horizontal="center" wrapText="1"/>
      <protection locked="0"/>
    </xf>
    <xf numFmtId="0" fontId="37" fillId="3" borderId="1" xfId="0" applyFont="1" applyFill="1" applyBorder="1" applyAlignment="1" applyProtection="1">
      <alignment horizontal="center" wrapText="1"/>
      <protection locked="0"/>
    </xf>
    <xf numFmtId="4" fontId="38" fillId="0" borderId="1" xfId="0" applyNumberFormat="1" applyFont="1" applyBorder="1" applyAlignment="1" applyProtection="1">
      <alignment horizontal="center" wrapText="1"/>
    </xf>
    <xf numFmtId="4" fontId="38" fillId="3" borderId="1" xfId="0" applyNumberFormat="1" applyFont="1" applyFill="1" applyBorder="1" applyAlignment="1" applyProtection="1">
      <alignment horizontal="center" wrapText="1"/>
    </xf>
    <xf numFmtId="4" fontId="38" fillId="0" borderId="1" xfId="0" applyNumberFormat="1" applyFont="1" applyFill="1" applyBorder="1" applyAlignment="1" applyProtection="1">
      <alignment horizontal="center" wrapText="1"/>
    </xf>
    <xf numFmtId="0" fontId="38" fillId="0" borderId="0" xfId="0" applyFont="1" applyAlignment="1" applyProtection="1">
      <alignment wrapText="1"/>
      <protection locked="0"/>
    </xf>
    <xf numFmtId="0" fontId="38" fillId="0" borderId="0" xfId="0" applyFont="1" applyAlignment="1">
      <alignment wrapText="1"/>
    </xf>
    <xf numFmtId="0" fontId="37" fillId="7" borderId="1" xfId="0" applyFont="1" applyFill="1" applyBorder="1" applyAlignment="1" applyProtection="1"/>
    <xf numFmtId="0" fontId="37" fillId="0" borderId="0" xfId="0" applyFont="1" applyAlignment="1" applyProtection="1">
      <alignment wrapText="1"/>
      <protection locked="0"/>
    </xf>
    <xf numFmtId="0" fontId="37" fillId="0" borderId="0" xfId="0" applyFont="1" applyAlignment="1">
      <alignment wrapText="1"/>
    </xf>
    <xf numFmtId="0" fontId="37" fillId="7" borderId="1" xfId="0" applyFont="1" applyFill="1" applyBorder="1" applyAlignment="1" applyProtection="1">
      <alignment wrapText="1"/>
    </xf>
    <xf numFmtId="2" fontId="37" fillId="3" borderId="1" xfId="0" applyNumberFormat="1" applyFont="1" applyFill="1" applyBorder="1" applyAlignment="1" applyProtection="1">
      <alignment horizontal="center" wrapText="1"/>
      <protection locked="0"/>
    </xf>
    <xf numFmtId="0" fontId="38" fillId="6" borderId="1" xfId="0" applyFont="1" applyFill="1" applyBorder="1" applyAlignment="1" applyProtection="1">
      <alignment horizontal="center" wrapText="1"/>
      <protection locked="0"/>
    </xf>
    <xf numFmtId="0" fontId="38" fillId="6" borderId="7" xfId="0" applyFont="1" applyFill="1" applyBorder="1" applyAlignment="1" applyProtection="1">
      <alignment horizontal="center" wrapText="1"/>
      <protection locked="0"/>
    </xf>
    <xf numFmtId="4" fontId="38" fillId="0" borderId="7" xfId="0" applyNumberFormat="1" applyFont="1" applyBorder="1" applyAlignment="1" applyProtection="1">
      <alignment horizontal="center" wrapText="1"/>
    </xf>
    <xf numFmtId="4" fontId="38" fillId="0" borderId="7" xfId="0" applyNumberFormat="1" applyFont="1" applyFill="1" applyBorder="1" applyAlignment="1" applyProtection="1">
      <alignment horizontal="center" wrapText="1"/>
    </xf>
    <xf numFmtId="0" fontId="38" fillId="3" borderId="1" xfId="0" applyFont="1" applyFill="1" applyBorder="1" applyAlignment="1" applyProtection="1">
      <alignment wrapText="1"/>
      <protection locked="0"/>
    </xf>
    <xf numFmtId="4" fontId="38" fillId="3" borderId="1" xfId="0" applyNumberFormat="1" applyFont="1" applyFill="1" applyBorder="1" applyAlignment="1" applyProtection="1">
      <alignment horizontal="center" wrapText="1"/>
      <protection locked="0"/>
    </xf>
    <xf numFmtId="0" fontId="37" fillId="3" borderId="1" xfId="0" applyFont="1" applyFill="1" applyBorder="1" applyAlignment="1" applyProtection="1">
      <alignment horizontal="center" wrapText="1"/>
    </xf>
    <xf numFmtId="0" fontId="31" fillId="0" borderId="0" xfId="0" applyFont="1" applyAlignment="1" applyProtection="1">
      <alignment horizontal="center" wrapText="1"/>
      <protection locked="0"/>
    </xf>
    <xf numFmtId="0" fontId="31" fillId="0" borderId="0" xfId="0" applyFont="1" applyAlignment="1">
      <alignment horizontal="center" wrapText="1"/>
    </xf>
    <xf numFmtId="0" fontId="31" fillId="0" borderId="1" xfId="0" applyFont="1" applyBorder="1" applyAlignment="1" applyProtection="1">
      <alignment horizontal="center" wrapText="1"/>
      <protection locked="0"/>
    </xf>
    <xf numFmtId="0" fontId="31" fillId="0" borderId="6" xfId="0" applyFont="1" applyBorder="1" applyAlignment="1" applyProtection="1">
      <alignment horizont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left" wrapText="1"/>
    </xf>
    <xf numFmtId="9" fontId="7" fillId="2" borderId="1" xfId="1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2" fontId="9" fillId="3" borderId="1" xfId="0" applyNumberFormat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12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3" fillId="0" borderId="1" xfId="0" applyFont="1" applyBorder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3" fontId="7" fillId="0" borderId="1" xfId="0" applyNumberFormat="1" applyFont="1" applyBorder="1" applyAlignment="1" applyProtection="1">
      <alignment horizontal="center"/>
      <protection locked="0"/>
    </xf>
    <xf numFmtId="0" fontId="13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center" wrapText="1"/>
      <protection locked="0"/>
    </xf>
    <xf numFmtId="3" fontId="7" fillId="0" borderId="1" xfId="0" applyNumberFormat="1" applyFont="1" applyBorder="1" applyAlignment="1" applyProtection="1">
      <alignment horizontal="center"/>
    </xf>
    <xf numFmtId="3" fontId="7" fillId="0" borderId="4" xfId="0" applyNumberFormat="1" applyFont="1" applyBorder="1" applyAlignment="1" applyProtection="1">
      <alignment horizontal="center"/>
    </xf>
    <xf numFmtId="3" fontId="7" fillId="3" borderId="1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14" fillId="2" borderId="1" xfId="0" applyFont="1" applyFill="1" applyBorder="1" applyAlignment="1" applyProtection="1">
      <alignment horizontal="center"/>
      <protection locked="0"/>
    </xf>
    <xf numFmtId="4" fontId="7" fillId="2" borderId="1" xfId="0" applyNumberFormat="1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/>
      <protection locked="0"/>
    </xf>
    <xf numFmtId="164" fontId="7" fillId="0" borderId="1" xfId="0" applyNumberFormat="1" applyFont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/>
    </xf>
    <xf numFmtId="0" fontId="7" fillId="3" borderId="1" xfId="0" applyFont="1" applyFill="1" applyBorder="1" applyAlignment="1" applyProtection="1">
      <alignment wrapText="1"/>
    </xf>
    <xf numFmtId="4" fontId="7" fillId="3" borderId="1" xfId="0" applyNumberFormat="1" applyFont="1" applyFill="1" applyBorder="1" applyAlignment="1" applyProtection="1">
      <alignment horizontal="center"/>
    </xf>
    <xf numFmtId="4" fontId="7" fillId="0" borderId="1" xfId="0" applyNumberFormat="1" applyFont="1" applyBorder="1" applyAlignment="1" applyProtection="1">
      <alignment horizontal="center"/>
    </xf>
    <xf numFmtId="0" fontId="9" fillId="3" borderId="1" xfId="0" applyFont="1" applyFill="1" applyBorder="1" applyAlignment="1" applyProtection="1">
      <alignment wrapText="1"/>
    </xf>
    <xf numFmtId="164" fontId="9" fillId="3" borderId="1" xfId="0" applyNumberFormat="1" applyFont="1" applyFill="1" applyBorder="1" applyAlignment="1" applyProtection="1">
      <alignment horizontal="center"/>
    </xf>
    <xf numFmtId="4" fontId="9" fillId="3" borderId="1" xfId="0" applyNumberFormat="1" applyFont="1" applyFill="1" applyBorder="1" applyAlignment="1" applyProtection="1">
      <alignment horizontal="center"/>
    </xf>
    <xf numFmtId="0" fontId="20" fillId="0" borderId="0" xfId="0" applyFont="1"/>
    <xf numFmtId="0" fontId="21" fillId="9" borderId="1" xfId="0" applyFont="1" applyFill="1" applyBorder="1" applyAlignment="1" applyProtection="1">
      <alignment wrapText="1"/>
      <protection locked="0"/>
    </xf>
    <xf numFmtId="0" fontId="21" fillId="9" borderId="1" xfId="0" applyFont="1" applyFill="1" applyBorder="1" applyAlignment="1" applyProtection="1">
      <alignment horizontal="center" wrapText="1"/>
      <protection locked="0"/>
    </xf>
    <xf numFmtId="0" fontId="21" fillId="9" borderId="1" xfId="0" applyFont="1" applyFill="1" applyBorder="1" applyAlignment="1" applyProtection="1">
      <alignment horizontal="center"/>
      <protection locked="0"/>
    </xf>
    <xf numFmtId="0" fontId="21" fillId="9" borderId="6" xfId="0" applyFont="1" applyFill="1" applyBorder="1" applyAlignment="1" applyProtection="1">
      <alignment horizontal="center"/>
      <protection locked="0"/>
    </xf>
    <xf numFmtId="0" fontId="8" fillId="6" borderId="14" xfId="0" applyFont="1" applyFill="1" applyBorder="1" applyAlignment="1" applyProtection="1">
      <alignment wrapText="1"/>
      <protection locked="0"/>
    </xf>
    <xf numFmtId="4" fontId="6" fillId="0" borderId="6" xfId="0" applyNumberFormat="1" applyFont="1" applyFill="1" applyBorder="1" applyAlignment="1" applyProtection="1">
      <alignment horizontal="center"/>
    </xf>
    <xf numFmtId="4" fontId="42" fillId="0" borderId="37" xfId="0" applyNumberFormat="1" applyFont="1" applyBorder="1" applyAlignment="1" applyProtection="1">
      <alignment horizontal="center"/>
    </xf>
    <xf numFmtId="0" fontId="21" fillId="6" borderId="14" xfId="0" applyFont="1" applyFill="1" applyBorder="1" applyAlignment="1" applyProtection="1">
      <alignment horizontal="center" wrapText="1"/>
      <protection locked="0"/>
    </xf>
    <xf numFmtId="0" fontId="6" fillId="6" borderId="14" xfId="0" applyFont="1" applyFill="1" applyBorder="1" applyAlignment="1" applyProtection="1">
      <alignment horizontal="center" wrapText="1"/>
      <protection locked="0"/>
    </xf>
    <xf numFmtId="0" fontId="8" fillId="5" borderId="1" xfId="0" applyFont="1" applyFill="1" applyBorder="1" applyAlignment="1" applyProtection="1">
      <alignment wrapText="1"/>
      <protection locked="0"/>
    </xf>
    <xf numFmtId="0" fontId="4" fillId="5" borderId="1" xfId="0" applyFont="1" applyFill="1" applyBorder="1" applyAlignment="1" applyProtection="1">
      <alignment vertical="center" wrapText="1"/>
      <protection locked="0"/>
    </xf>
    <xf numFmtId="0" fontId="8" fillId="8" borderId="1" xfId="0" applyFont="1" applyFill="1" applyBorder="1" applyAlignment="1" applyProtection="1">
      <alignment wrapText="1"/>
      <protection locked="0"/>
    </xf>
    <xf numFmtId="0" fontId="16" fillId="5" borderId="1" xfId="0" applyFont="1" applyFill="1" applyBorder="1" applyAlignment="1" applyProtection="1">
      <alignment wrapText="1"/>
      <protection locked="0"/>
    </xf>
    <xf numFmtId="0" fontId="4" fillId="8" borderId="1" xfId="0" applyFont="1" applyFill="1" applyBorder="1" applyAlignment="1" applyProtection="1">
      <alignment vertical="center" wrapText="1"/>
      <protection locked="0"/>
    </xf>
    <xf numFmtId="0" fontId="20" fillId="5" borderId="1" xfId="0" applyFont="1" applyFill="1" applyBorder="1" applyAlignment="1" applyProtection="1">
      <alignment wrapText="1"/>
      <protection locked="0"/>
    </xf>
    <xf numFmtId="0" fontId="4" fillId="5" borderId="1" xfId="0" applyFont="1" applyFill="1" applyBorder="1" applyAlignment="1" applyProtection="1">
      <alignment wrapText="1"/>
      <protection locked="0"/>
    </xf>
    <xf numFmtId="0" fontId="8" fillId="5" borderId="1" xfId="0" applyFont="1" applyFill="1" applyBorder="1" applyAlignment="1" applyProtection="1">
      <alignment vertical="center" wrapText="1"/>
      <protection locked="0"/>
    </xf>
    <xf numFmtId="0" fontId="1" fillId="2" borderId="8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7" xfId="0" applyFont="1" applyFill="1" applyBorder="1" applyAlignment="1" applyProtection="1">
      <alignment wrapText="1"/>
      <protection locked="0"/>
    </xf>
    <xf numFmtId="4" fontId="17" fillId="2" borderId="1" xfId="0" applyNumberFormat="1" applyFont="1" applyFill="1" applyBorder="1" applyAlignment="1">
      <alignment horizontal="center"/>
    </xf>
    <xf numFmtId="3" fontId="10" fillId="2" borderId="1" xfId="0" applyNumberFormat="1" applyFont="1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3" fontId="17" fillId="2" borderId="1" xfId="0" applyNumberFormat="1" applyFont="1" applyFill="1" applyBorder="1" applyAlignment="1">
      <alignment horizontal="center"/>
    </xf>
    <xf numFmtId="4" fontId="10" fillId="3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 applyProtection="1">
      <alignment wrapText="1"/>
      <protection locked="0"/>
    </xf>
    <xf numFmtId="0" fontId="18" fillId="8" borderId="1" xfId="0" applyFont="1" applyFill="1" applyBorder="1" applyAlignment="1" applyProtection="1">
      <alignment wrapText="1"/>
    </xf>
    <xf numFmtId="0" fontId="37" fillId="3" borderId="1" xfId="0" applyFont="1" applyFill="1" applyBorder="1" applyAlignment="1" applyProtection="1">
      <alignment wrapText="1"/>
    </xf>
    <xf numFmtId="0" fontId="18" fillId="8" borderId="1" xfId="0" applyFont="1" applyFill="1" applyBorder="1" applyAlignment="1" applyProtection="1">
      <alignment wrapText="1"/>
      <protection locked="0"/>
    </xf>
    <xf numFmtId="0" fontId="36" fillId="3" borderId="1" xfId="0" applyFont="1" applyFill="1" applyBorder="1" applyAlignment="1" applyProtection="1">
      <alignment wrapText="1"/>
      <protection locked="0"/>
    </xf>
    <xf numFmtId="0" fontId="37" fillId="3" borderId="1" xfId="0" applyFont="1" applyFill="1" applyBorder="1" applyAlignment="1" applyProtection="1">
      <alignment wrapText="1"/>
      <protection locked="0"/>
    </xf>
    <xf numFmtId="0" fontId="37" fillId="3" borderId="8" xfId="0" applyFont="1" applyFill="1" applyBorder="1" applyAlignment="1" applyProtection="1">
      <alignment horizontal="center" wrapText="1"/>
      <protection locked="0"/>
    </xf>
    <xf numFmtId="0" fontId="38" fillId="3" borderId="1" xfId="0" applyFont="1" applyFill="1" applyBorder="1" applyAlignment="1" applyProtection="1">
      <alignment horizontal="center" wrapText="1"/>
      <protection locked="0"/>
    </xf>
    <xf numFmtId="0" fontId="38" fillId="10" borderId="28" xfId="0" applyFont="1" applyFill="1" applyBorder="1" applyAlignment="1" applyProtection="1">
      <alignment wrapText="1"/>
    </xf>
    <xf numFmtId="0" fontId="38" fillId="10" borderId="27" xfId="0" applyFont="1" applyFill="1" applyBorder="1" applyAlignment="1" applyProtection="1">
      <alignment wrapText="1"/>
    </xf>
    <xf numFmtId="0" fontId="38" fillId="10" borderId="33" xfId="0" quotePrefix="1" applyFont="1" applyFill="1" applyBorder="1" applyAlignment="1" applyProtection="1">
      <alignment wrapText="1"/>
    </xf>
    <xf numFmtId="0" fontId="38" fillId="10" borderId="33" xfId="0" applyFont="1" applyFill="1" applyBorder="1" applyAlignment="1" applyProtection="1">
      <alignment horizontal="center" wrapText="1"/>
    </xf>
    <xf numFmtId="4" fontId="38" fillId="10" borderId="33" xfId="0" applyNumberFormat="1" applyFont="1" applyFill="1" applyBorder="1" applyAlignment="1" applyProtection="1">
      <alignment horizontal="center" wrapText="1"/>
    </xf>
    <xf numFmtId="0" fontId="38" fillId="10" borderId="27" xfId="0" applyFont="1" applyFill="1" applyBorder="1" applyAlignment="1" applyProtection="1">
      <alignment wrapText="1"/>
      <protection locked="0"/>
    </xf>
    <xf numFmtId="0" fontId="43" fillId="2" borderId="30" xfId="0" applyFont="1" applyFill="1" applyBorder="1" applyAlignment="1">
      <alignment horizontal="center" vertical="center" wrapText="1"/>
    </xf>
    <xf numFmtId="0" fontId="43" fillId="2" borderId="31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17" fillId="3" borderId="0" xfId="0" applyFont="1" applyFill="1" applyBorder="1" applyAlignment="1" applyProtection="1">
      <alignment wrapText="1"/>
      <protection locked="0"/>
    </xf>
    <xf numFmtId="0" fontId="1" fillId="3" borderId="0" xfId="0" applyFont="1" applyFill="1" applyBorder="1" applyAlignment="1" applyProtection="1">
      <alignment wrapText="1"/>
      <protection locked="0"/>
    </xf>
    <xf numFmtId="0" fontId="10" fillId="3" borderId="0" xfId="0" applyFont="1" applyFill="1" applyBorder="1" applyAlignment="1">
      <alignment wrapText="1"/>
    </xf>
    <xf numFmtId="0" fontId="17" fillId="3" borderId="0" xfId="0" applyFont="1" applyFill="1" applyBorder="1" applyAlignment="1">
      <alignment wrapText="1"/>
    </xf>
    <xf numFmtId="4" fontId="7" fillId="0" borderId="0" xfId="0" applyNumberFormat="1" applyFont="1"/>
    <xf numFmtId="0" fontId="44" fillId="2" borderId="1" xfId="0" applyFont="1" applyFill="1" applyBorder="1" applyAlignment="1">
      <alignment wrapText="1"/>
    </xf>
    <xf numFmtId="0" fontId="44" fillId="3" borderId="0" xfId="0" applyFont="1" applyFill="1" applyBorder="1" applyAlignment="1">
      <alignment horizontal="center" wrapText="1"/>
    </xf>
    <xf numFmtId="0" fontId="14" fillId="0" borderId="0" xfId="0" applyFont="1"/>
    <xf numFmtId="4" fontId="11" fillId="4" borderId="28" xfId="0" applyNumberFormat="1" applyFont="1" applyFill="1" applyBorder="1" applyAlignment="1">
      <alignment horizontal="center" vertical="center"/>
    </xf>
    <xf numFmtId="3" fontId="44" fillId="2" borderId="1" xfId="0" applyNumberFormat="1" applyFont="1" applyFill="1" applyBorder="1" applyAlignment="1">
      <alignment horizontal="center" wrapText="1"/>
    </xf>
    <xf numFmtId="4" fontId="44" fillId="2" borderId="1" xfId="0" applyNumberFormat="1" applyFont="1" applyFill="1" applyBorder="1" applyAlignment="1" applyProtection="1">
      <alignment horizontal="center" wrapText="1"/>
      <protection locked="0"/>
    </xf>
    <xf numFmtId="3" fontId="44" fillId="2" borderId="1" xfId="0" applyNumberFormat="1" applyFont="1" applyFill="1" applyBorder="1" applyAlignment="1">
      <alignment horizontal="center"/>
    </xf>
    <xf numFmtId="0" fontId="44" fillId="2" borderId="1" xfId="0" applyFont="1" applyFill="1" applyBorder="1" applyAlignment="1">
      <alignment horizontal="center" wrapText="1"/>
    </xf>
    <xf numFmtId="3" fontId="41" fillId="2" borderId="1" xfId="0" applyNumberFormat="1" applyFont="1" applyFill="1" applyBorder="1" applyAlignment="1">
      <alignment horizontal="center" wrapText="1"/>
    </xf>
    <xf numFmtId="4" fontId="44" fillId="2" borderId="1" xfId="0" applyNumberFormat="1" applyFont="1" applyFill="1" applyBorder="1" applyAlignment="1">
      <alignment horizontal="center"/>
    </xf>
    <xf numFmtId="0" fontId="44" fillId="3" borderId="0" xfId="0" applyFont="1" applyFill="1" applyBorder="1" applyAlignment="1" applyProtection="1">
      <alignment wrapText="1"/>
      <protection locked="0"/>
    </xf>
    <xf numFmtId="0" fontId="2" fillId="3" borderId="0" xfId="0" applyFont="1" applyFill="1" applyBorder="1" applyAlignment="1" applyProtection="1">
      <alignment wrapText="1"/>
      <protection locked="0"/>
    </xf>
    <xf numFmtId="0" fontId="44" fillId="3" borderId="0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0" fontId="17" fillId="2" borderId="7" xfId="0" applyFont="1" applyFill="1" applyBorder="1" applyAlignment="1" applyProtection="1">
      <alignment wrapText="1"/>
      <protection locked="0"/>
    </xf>
    <xf numFmtId="0" fontId="17" fillId="2" borderId="1" xfId="0" applyFont="1" applyFill="1" applyBorder="1" applyAlignment="1" applyProtection="1">
      <alignment vertical="top" wrapText="1"/>
      <protection locked="0"/>
    </xf>
    <xf numFmtId="4" fontId="17" fillId="2" borderId="1" xfId="0" applyNumberFormat="1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7" fillId="2" borderId="8" xfId="0" applyFont="1" applyFill="1" applyBorder="1" applyAlignment="1" applyProtection="1">
      <alignment wrapText="1"/>
      <protection locked="0"/>
    </xf>
    <xf numFmtId="4" fontId="17" fillId="3" borderId="1" xfId="0" applyNumberFormat="1" applyFont="1" applyFill="1" applyBorder="1" applyAlignment="1">
      <alignment horizontal="center"/>
    </xf>
    <xf numFmtId="0" fontId="14" fillId="0" borderId="32" xfId="0" applyFont="1" applyBorder="1" applyAlignment="1">
      <alignment vertical="center"/>
    </xf>
    <xf numFmtId="0" fontId="17" fillId="2" borderId="1" xfId="0" applyFont="1" applyFill="1" applyBorder="1" applyAlignment="1" applyProtection="1">
      <alignment horizontal="center" wrapText="1"/>
      <protection locked="0"/>
    </xf>
    <xf numFmtId="3" fontId="16" fillId="3" borderId="1" xfId="0" applyNumberFormat="1" applyFont="1" applyFill="1" applyBorder="1" applyAlignment="1">
      <alignment horizontal="center"/>
    </xf>
    <xf numFmtId="0" fontId="40" fillId="0" borderId="0" xfId="0" applyFont="1"/>
    <xf numFmtId="0" fontId="17" fillId="2" borderId="1" xfId="0" quotePrefix="1" applyFont="1" applyFill="1" applyBorder="1" applyAlignment="1">
      <alignment wrapText="1"/>
    </xf>
    <xf numFmtId="4" fontId="17" fillId="2" borderId="8" xfId="0" applyNumberFormat="1" applyFont="1" applyFill="1" applyBorder="1" applyAlignment="1">
      <alignment horizontal="center"/>
    </xf>
    <xf numFmtId="4" fontId="17" fillId="2" borderId="8" xfId="0" applyNumberFormat="1" applyFont="1" applyFill="1" applyBorder="1" applyAlignment="1" applyProtection="1">
      <alignment horizontal="center" wrapText="1"/>
      <protection locked="0"/>
    </xf>
    <xf numFmtId="4" fontId="41" fillId="2" borderId="1" xfId="0" applyNumberFormat="1" applyFont="1" applyFill="1" applyBorder="1" applyAlignment="1" applyProtection="1">
      <alignment horizontal="center" wrapText="1"/>
      <protection locked="0"/>
    </xf>
    <xf numFmtId="0" fontId="45" fillId="3" borderId="0" xfId="0" applyFont="1" applyFill="1" applyBorder="1" applyAlignment="1" applyProtection="1">
      <alignment wrapText="1"/>
      <protection locked="0"/>
    </xf>
    <xf numFmtId="0" fontId="16" fillId="0" borderId="0" xfId="0" applyFont="1"/>
    <xf numFmtId="0" fontId="7" fillId="0" borderId="1" xfId="0" applyFont="1" applyBorder="1" applyAlignment="1">
      <alignment horizontal="left"/>
    </xf>
    <xf numFmtId="3" fontId="10" fillId="2" borderId="1" xfId="0" applyNumberFormat="1" applyFont="1" applyFill="1" applyBorder="1" applyAlignment="1">
      <alignment horizontal="left" wrapText="1"/>
    </xf>
    <xf numFmtId="3" fontId="17" fillId="2" borderId="1" xfId="0" applyNumberFormat="1" applyFont="1" applyFill="1" applyBorder="1" applyAlignment="1">
      <alignment horizontal="left" wrapText="1"/>
    </xf>
    <xf numFmtId="0" fontId="17" fillId="2" borderId="1" xfId="0" applyFont="1" applyFill="1" applyBorder="1" applyAlignment="1" applyProtection="1">
      <alignment horizontal="left" wrapText="1"/>
      <protection locked="0"/>
    </xf>
    <xf numFmtId="3" fontId="18" fillId="3" borderId="1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2" fontId="18" fillId="3" borderId="1" xfId="0" applyNumberFormat="1" applyFont="1" applyFill="1" applyBorder="1" applyAlignment="1">
      <alignment horizontal="center"/>
    </xf>
    <xf numFmtId="3" fontId="31" fillId="2" borderId="1" xfId="0" applyNumberFormat="1" applyFont="1" applyFill="1" applyBorder="1" applyAlignment="1">
      <alignment horizontal="center"/>
    </xf>
    <xf numFmtId="2" fontId="38" fillId="3" borderId="1" xfId="0" applyNumberFormat="1" applyFont="1" applyFill="1" applyBorder="1" applyAlignment="1">
      <alignment horizontal="center"/>
    </xf>
    <xf numFmtId="3" fontId="46" fillId="0" borderId="0" xfId="0" applyNumberFormat="1" applyFont="1"/>
    <xf numFmtId="165" fontId="7" fillId="3" borderId="1" xfId="1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10" fontId="7" fillId="2" borderId="1" xfId="1" applyNumberFormat="1" applyFont="1" applyFill="1" applyBorder="1" applyAlignment="1">
      <alignment horizontal="center"/>
    </xf>
    <xf numFmtId="0" fontId="5" fillId="3" borderId="0" xfId="0" applyFont="1" applyFill="1" applyBorder="1" applyAlignment="1"/>
    <xf numFmtId="0" fontId="4" fillId="3" borderId="1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quotePrefix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3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3" borderId="13" xfId="0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7" xfId="0" quotePrefix="1" applyFont="1" applyFill="1" applyBorder="1" applyAlignment="1">
      <alignment horizontal="center" vertical="center" wrapText="1"/>
    </xf>
    <xf numFmtId="4" fontId="4" fillId="3" borderId="21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" fontId="4" fillId="3" borderId="15" xfId="0" applyNumberFormat="1" applyFont="1" applyFill="1" applyBorder="1" applyAlignment="1">
      <alignment horizontal="center" vertical="center" wrapText="1"/>
    </xf>
    <xf numFmtId="3" fontId="4" fillId="3" borderId="7" xfId="0" applyNumberFormat="1" applyFont="1" applyFill="1" applyBorder="1" applyAlignment="1">
      <alignment horizontal="center" vertical="center" wrapText="1"/>
    </xf>
    <xf numFmtId="3" fontId="4" fillId="3" borderId="15" xfId="0" applyNumberFormat="1" applyFont="1" applyFill="1" applyBorder="1" applyAlignment="1">
      <alignment horizontal="center" vertical="center" wrapText="1"/>
    </xf>
    <xf numFmtId="3" fontId="4" fillId="3" borderId="22" xfId="0" applyNumberFormat="1" applyFont="1" applyFill="1" applyBorder="1" applyAlignment="1">
      <alignment horizontal="center" vertical="center" wrapText="1"/>
    </xf>
    <xf numFmtId="3" fontId="4" fillId="3" borderId="20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7" fillId="3" borderId="0" xfId="0" applyFont="1" applyFill="1" applyBorder="1" applyAlignment="1"/>
    <xf numFmtId="4" fontId="8" fillId="8" borderId="1" xfId="0" applyNumberFormat="1" applyFont="1" applyFill="1" applyBorder="1" applyAlignment="1">
      <alignment horizontal="center" vertical="center" wrapText="1"/>
    </xf>
    <xf numFmtId="4" fontId="8" fillId="8" borderId="7" xfId="0" applyNumberFormat="1" applyFont="1" applyFill="1" applyBorder="1" applyAlignment="1">
      <alignment horizontal="center" vertical="center" wrapText="1"/>
    </xf>
    <xf numFmtId="4" fontId="8" fillId="8" borderId="6" xfId="0" applyNumberFormat="1" applyFont="1" applyFill="1" applyBorder="1" applyAlignment="1">
      <alignment horizontal="center" vertical="center" wrapText="1"/>
    </xf>
    <xf numFmtId="4" fontId="8" fillId="8" borderId="22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4" fillId="3" borderId="15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9" fillId="0" borderId="2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3" fontId="7" fillId="2" borderId="4" xfId="0" applyNumberFormat="1" applyFont="1" applyFill="1" applyBorder="1" applyAlignment="1" applyProtection="1">
      <alignment horizontal="center"/>
      <protection locked="0"/>
    </xf>
    <xf numFmtId="3" fontId="7" fillId="2" borderId="6" xfId="0" applyNumberFormat="1" applyFont="1" applyFill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left" wrapText="1"/>
      <protection locked="0"/>
    </xf>
    <xf numFmtId="0" fontId="9" fillId="0" borderId="0" xfId="0" applyFont="1" applyBorder="1" applyAlignment="1" applyProtection="1">
      <alignment horizontal="left" wrapText="1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12" fillId="0" borderId="2" xfId="0" applyFont="1" applyBorder="1" applyAlignment="1" applyProtection="1">
      <alignment horizont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wrapText="1"/>
      <protection locked="0"/>
    </xf>
    <xf numFmtId="0" fontId="13" fillId="0" borderId="8" xfId="0" applyFont="1" applyBorder="1" applyAlignment="1" applyProtection="1">
      <alignment horizontal="center" wrapText="1"/>
      <protection locked="0"/>
    </xf>
    <xf numFmtId="0" fontId="9" fillId="0" borderId="4" xfId="0" applyFont="1" applyBorder="1" applyAlignment="1" applyProtection="1">
      <alignment horizontal="center" wrapText="1"/>
      <protection locked="0"/>
    </xf>
    <xf numFmtId="0" fontId="9" fillId="0" borderId="5" xfId="0" applyFont="1" applyBorder="1" applyAlignment="1" applyProtection="1">
      <alignment horizontal="center" wrapText="1"/>
      <protection locked="0"/>
    </xf>
    <xf numFmtId="0" fontId="9" fillId="0" borderId="6" xfId="0" applyFont="1" applyBorder="1" applyAlignment="1" applyProtection="1">
      <alignment horizontal="center" wrapText="1"/>
      <protection locked="0"/>
    </xf>
    <xf numFmtId="0" fontId="9" fillId="2" borderId="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/>
    </xf>
    <xf numFmtId="4" fontId="9" fillId="3" borderId="6" xfId="0" applyNumberFormat="1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17" fillId="2" borderId="4" xfId="0" applyFont="1" applyFill="1" applyBorder="1" applyAlignment="1">
      <alignment horizontal="center" wrapText="1"/>
    </xf>
    <xf numFmtId="0" fontId="41" fillId="2" borderId="5" xfId="0" applyFont="1" applyFill="1" applyBorder="1" applyAlignment="1">
      <alignment horizontal="center" wrapText="1"/>
    </xf>
    <xf numFmtId="0" fontId="41" fillId="2" borderId="6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7" fillId="2" borderId="5" xfId="0" applyFont="1" applyFill="1" applyBorder="1" applyAlignment="1">
      <alignment horizontal="center" wrapText="1"/>
    </xf>
    <xf numFmtId="0" fontId="17" fillId="2" borderId="6" xfId="0" applyFont="1" applyFill="1" applyBorder="1" applyAlignment="1">
      <alignment horizontal="center" wrapText="1"/>
    </xf>
    <xf numFmtId="0" fontId="44" fillId="2" borderId="4" xfId="0" applyFont="1" applyFill="1" applyBorder="1" applyAlignment="1">
      <alignment horizontal="center" wrapText="1"/>
    </xf>
    <xf numFmtId="0" fontId="44" fillId="2" borderId="5" xfId="0" applyFont="1" applyFill="1" applyBorder="1" applyAlignment="1">
      <alignment horizontal="center" wrapText="1"/>
    </xf>
    <xf numFmtId="0" fontId="44" fillId="2" borderId="6" xfId="0" applyFont="1" applyFill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3" fontId="17" fillId="2" borderId="4" xfId="0" applyNumberFormat="1" applyFont="1" applyFill="1" applyBorder="1" applyAlignment="1">
      <alignment horizontal="center" wrapText="1"/>
    </xf>
    <xf numFmtId="3" fontId="17" fillId="2" borderId="6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 applyProtection="1">
      <alignment horizontal="center" wrapText="1"/>
      <protection locked="0"/>
    </xf>
    <xf numFmtId="0" fontId="1" fillId="2" borderId="5" xfId="0" applyFont="1" applyFill="1" applyBorder="1" applyAlignment="1" applyProtection="1">
      <alignment horizontal="center" wrapText="1"/>
      <protection locked="0"/>
    </xf>
    <xf numFmtId="0" fontId="1" fillId="2" borderId="6" xfId="0" applyFont="1" applyFill="1" applyBorder="1" applyAlignment="1" applyProtection="1">
      <alignment horizontal="center" wrapText="1"/>
      <protection locked="0"/>
    </xf>
    <xf numFmtId="0" fontId="43" fillId="2" borderId="30" xfId="0" applyFont="1" applyFill="1" applyBorder="1" applyAlignment="1">
      <alignment horizontal="center" vertical="center" wrapText="1"/>
    </xf>
    <xf numFmtId="0" fontId="43" fillId="2" borderId="3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44" fillId="2" borderId="31" xfId="0" applyFont="1" applyFill="1" applyBorder="1" applyAlignment="1">
      <alignment horizontal="center" vertical="center" wrapText="1"/>
    </xf>
    <xf numFmtId="0" fontId="35" fillId="0" borderId="0" xfId="0" applyFont="1" applyBorder="1" applyAlignment="1" applyProtection="1">
      <alignment horizont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31" fillId="0" borderId="8" xfId="0" applyFont="1" applyBorder="1" applyAlignment="1" applyProtection="1">
      <alignment horizontal="center" vertical="center" wrapText="1"/>
      <protection locked="0"/>
    </xf>
    <xf numFmtId="0" fontId="31" fillId="0" borderId="4" xfId="0" applyFont="1" applyBorder="1" applyAlignment="1" applyProtection="1">
      <alignment horizontal="center" wrapText="1"/>
      <protection locked="0"/>
    </xf>
    <xf numFmtId="0" fontId="31" fillId="0" borderId="6" xfId="0" applyFont="1" applyBorder="1" applyAlignment="1" applyProtection="1">
      <alignment horizontal="center" wrapText="1"/>
      <protection locked="0"/>
    </xf>
    <xf numFmtId="0" fontId="37" fillId="0" borderId="7" xfId="0" applyFont="1" applyFill="1" applyBorder="1" applyAlignment="1" applyProtection="1">
      <alignment horizontal="center" vertical="center" wrapText="1"/>
    </xf>
    <xf numFmtId="0" fontId="37" fillId="0" borderId="17" xfId="0" applyFont="1" applyFill="1" applyBorder="1" applyAlignment="1" applyProtection="1">
      <alignment horizontal="center" vertical="center" wrapText="1"/>
    </xf>
    <xf numFmtId="0" fontId="37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wrapText="1"/>
      <protection locked="0"/>
    </xf>
    <xf numFmtId="4" fontId="26" fillId="0" borderId="37" xfId="0" applyNumberFormat="1" applyFont="1" applyBorder="1" applyAlignment="1" applyProtection="1">
      <alignment horizontal="center"/>
    </xf>
    <xf numFmtId="4" fontId="26" fillId="0" borderId="26" xfId="0" applyNumberFormat="1" applyFont="1" applyBorder="1" applyAlignment="1" applyProtection="1">
      <alignment horizontal="center"/>
    </xf>
    <xf numFmtId="4" fontId="26" fillId="0" borderId="27" xfId="0" applyNumberFormat="1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wrapText="1"/>
    </xf>
    <xf numFmtId="3" fontId="17" fillId="2" borderId="7" xfId="0" applyNumberFormat="1" applyFont="1" applyFill="1" applyBorder="1" applyAlignment="1">
      <alignment horizontal="left" vertical="center" wrapText="1"/>
    </xf>
    <xf numFmtId="3" fontId="17" fillId="2" borderId="17" xfId="0" applyNumberFormat="1" applyFont="1" applyFill="1" applyBorder="1" applyAlignment="1">
      <alignment horizontal="left" vertical="center" wrapText="1"/>
    </xf>
    <xf numFmtId="3" fontId="17" fillId="2" borderId="8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S34"/>
  <sheetViews>
    <sheetView topLeftCell="C1" workbookViewId="0">
      <selection activeCell="D7" sqref="D7"/>
    </sheetView>
  </sheetViews>
  <sheetFormatPr defaultRowHeight="15" x14ac:dyDescent="0.25"/>
  <cols>
    <col min="1" max="1" width="4.7109375" customWidth="1"/>
    <col min="2" max="2" width="21.42578125" customWidth="1"/>
    <col min="3" max="3" width="4.85546875" customWidth="1"/>
    <col min="4" max="4" width="36.85546875" customWidth="1"/>
    <col min="5" max="7" width="6.140625" customWidth="1"/>
    <col min="8" max="8" width="5.28515625" customWidth="1"/>
    <col min="9" max="9" width="5.5703125" customWidth="1"/>
    <col min="10" max="10" width="5.85546875" customWidth="1"/>
    <col min="11" max="12" width="17" customWidth="1"/>
    <col min="13" max="13" width="24.7109375" customWidth="1"/>
    <col min="14" max="14" width="76.5703125" customWidth="1"/>
    <col min="15" max="15" width="25" customWidth="1"/>
    <col min="16" max="16" width="8.42578125" customWidth="1"/>
    <col min="17" max="17" width="7.28515625" customWidth="1"/>
    <col min="18" max="18" width="108.42578125" customWidth="1"/>
    <col min="19" max="19" width="42.7109375" customWidth="1"/>
    <col min="20" max="20" width="4.85546875" customWidth="1"/>
    <col min="21" max="21" width="4.42578125" customWidth="1"/>
    <col min="255" max="255" width="4.7109375" customWidth="1"/>
    <col min="256" max="256" width="21.42578125" customWidth="1"/>
    <col min="257" max="257" width="4.85546875" customWidth="1"/>
    <col min="258" max="258" width="36.85546875" customWidth="1"/>
    <col min="259" max="261" width="6.140625" customWidth="1"/>
    <col min="262" max="262" width="5.28515625" customWidth="1"/>
    <col min="263" max="263" width="5.5703125" customWidth="1"/>
    <col min="264" max="264" width="5.85546875" customWidth="1"/>
    <col min="265" max="265" width="6.42578125" customWidth="1"/>
    <col min="266" max="266" width="4.85546875" customWidth="1"/>
    <col min="267" max="267" width="5.28515625" customWidth="1"/>
    <col min="268" max="268" width="6.85546875" customWidth="1"/>
    <col min="269" max="269" width="7" customWidth="1"/>
    <col min="270" max="270" width="8.42578125" customWidth="1"/>
    <col min="271" max="272" width="7.28515625" customWidth="1"/>
    <col min="273" max="273" width="8.42578125" customWidth="1"/>
    <col min="274" max="274" width="8.5703125" customWidth="1"/>
    <col min="275" max="275" width="7.28515625" customWidth="1"/>
    <col min="276" max="276" width="4.85546875" customWidth="1"/>
    <col min="277" max="277" width="4.42578125" customWidth="1"/>
    <col min="511" max="511" width="4.7109375" customWidth="1"/>
    <col min="512" max="512" width="21.42578125" customWidth="1"/>
    <col min="513" max="513" width="4.85546875" customWidth="1"/>
    <col min="514" max="514" width="36.85546875" customWidth="1"/>
    <col min="515" max="517" width="6.140625" customWidth="1"/>
    <col min="518" max="518" width="5.28515625" customWidth="1"/>
    <col min="519" max="519" width="5.5703125" customWidth="1"/>
    <col min="520" max="520" width="5.85546875" customWidth="1"/>
    <col min="521" max="521" width="6.42578125" customWidth="1"/>
    <col min="522" max="522" width="4.85546875" customWidth="1"/>
    <col min="523" max="523" width="5.28515625" customWidth="1"/>
    <col min="524" max="524" width="6.85546875" customWidth="1"/>
    <col min="525" max="525" width="7" customWidth="1"/>
    <col min="526" max="526" width="8.42578125" customWidth="1"/>
    <col min="527" max="528" width="7.28515625" customWidth="1"/>
    <col min="529" max="529" width="8.42578125" customWidth="1"/>
    <col min="530" max="530" width="8.5703125" customWidth="1"/>
    <col min="531" max="531" width="7.28515625" customWidth="1"/>
    <col min="532" max="532" width="4.85546875" customWidth="1"/>
    <col min="533" max="533" width="4.42578125" customWidth="1"/>
    <col min="767" max="767" width="4.7109375" customWidth="1"/>
    <col min="768" max="768" width="21.42578125" customWidth="1"/>
    <col min="769" max="769" width="4.85546875" customWidth="1"/>
    <col min="770" max="770" width="36.85546875" customWidth="1"/>
    <col min="771" max="773" width="6.140625" customWidth="1"/>
    <col min="774" max="774" width="5.28515625" customWidth="1"/>
    <col min="775" max="775" width="5.5703125" customWidth="1"/>
    <col min="776" max="776" width="5.85546875" customWidth="1"/>
    <col min="777" max="777" width="6.42578125" customWidth="1"/>
    <col min="778" max="778" width="4.85546875" customWidth="1"/>
    <col min="779" max="779" width="5.28515625" customWidth="1"/>
    <col min="780" max="780" width="6.85546875" customWidth="1"/>
    <col min="781" max="781" width="7" customWidth="1"/>
    <col min="782" max="782" width="8.42578125" customWidth="1"/>
    <col min="783" max="784" width="7.28515625" customWidth="1"/>
    <col min="785" max="785" width="8.42578125" customWidth="1"/>
    <col min="786" max="786" width="8.5703125" customWidth="1"/>
    <col min="787" max="787" width="7.28515625" customWidth="1"/>
    <col min="788" max="788" width="4.85546875" customWidth="1"/>
    <col min="789" max="789" width="4.42578125" customWidth="1"/>
    <col min="1023" max="1023" width="4.7109375" customWidth="1"/>
    <col min="1024" max="1024" width="21.42578125" customWidth="1"/>
    <col min="1025" max="1025" width="4.85546875" customWidth="1"/>
    <col min="1026" max="1026" width="36.85546875" customWidth="1"/>
    <col min="1027" max="1029" width="6.140625" customWidth="1"/>
    <col min="1030" max="1030" width="5.28515625" customWidth="1"/>
    <col min="1031" max="1031" width="5.5703125" customWidth="1"/>
    <col min="1032" max="1032" width="5.85546875" customWidth="1"/>
    <col min="1033" max="1033" width="6.42578125" customWidth="1"/>
    <col min="1034" max="1034" width="4.85546875" customWidth="1"/>
    <col min="1035" max="1035" width="5.28515625" customWidth="1"/>
    <col min="1036" max="1036" width="6.85546875" customWidth="1"/>
    <col min="1037" max="1037" width="7" customWidth="1"/>
    <col min="1038" max="1038" width="8.42578125" customWidth="1"/>
    <col min="1039" max="1040" width="7.28515625" customWidth="1"/>
    <col min="1041" max="1041" width="8.42578125" customWidth="1"/>
    <col min="1042" max="1042" width="8.5703125" customWidth="1"/>
    <col min="1043" max="1043" width="7.28515625" customWidth="1"/>
    <col min="1044" max="1044" width="4.85546875" customWidth="1"/>
    <col min="1045" max="1045" width="4.42578125" customWidth="1"/>
    <col min="1279" max="1279" width="4.7109375" customWidth="1"/>
    <col min="1280" max="1280" width="21.42578125" customWidth="1"/>
    <col min="1281" max="1281" width="4.85546875" customWidth="1"/>
    <col min="1282" max="1282" width="36.85546875" customWidth="1"/>
    <col min="1283" max="1285" width="6.140625" customWidth="1"/>
    <col min="1286" max="1286" width="5.28515625" customWidth="1"/>
    <col min="1287" max="1287" width="5.5703125" customWidth="1"/>
    <col min="1288" max="1288" width="5.85546875" customWidth="1"/>
    <col min="1289" max="1289" width="6.42578125" customWidth="1"/>
    <col min="1290" max="1290" width="4.85546875" customWidth="1"/>
    <col min="1291" max="1291" width="5.28515625" customWidth="1"/>
    <col min="1292" max="1292" width="6.85546875" customWidth="1"/>
    <col min="1293" max="1293" width="7" customWidth="1"/>
    <col min="1294" max="1294" width="8.42578125" customWidth="1"/>
    <col min="1295" max="1296" width="7.28515625" customWidth="1"/>
    <col min="1297" max="1297" width="8.42578125" customWidth="1"/>
    <col min="1298" max="1298" width="8.5703125" customWidth="1"/>
    <col min="1299" max="1299" width="7.28515625" customWidth="1"/>
    <col min="1300" max="1300" width="4.85546875" customWidth="1"/>
    <col min="1301" max="1301" width="4.42578125" customWidth="1"/>
    <col min="1535" max="1535" width="4.7109375" customWidth="1"/>
    <col min="1536" max="1536" width="21.42578125" customWidth="1"/>
    <col min="1537" max="1537" width="4.85546875" customWidth="1"/>
    <col min="1538" max="1538" width="36.85546875" customWidth="1"/>
    <col min="1539" max="1541" width="6.140625" customWidth="1"/>
    <col min="1542" max="1542" width="5.28515625" customWidth="1"/>
    <col min="1543" max="1543" width="5.5703125" customWidth="1"/>
    <col min="1544" max="1544" width="5.85546875" customWidth="1"/>
    <col min="1545" max="1545" width="6.42578125" customWidth="1"/>
    <col min="1546" max="1546" width="4.85546875" customWidth="1"/>
    <col min="1547" max="1547" width="5.28515625" customWidth="1"/>
    <col min="1548" max="1548" width="6.85546875" customWidth="1"/>
    <col min="1549" max="1549" width="7" customWidth="1"/>
    <col min="1550" max="1550" width="8.42578125" customWidth="1"/>
    <col min="1551" max="1552" width="7.28515625" customWidth="1"/>
    <col min="1553" max="1553" width="8.42578125" customWidth="1"/>
    <col min="1554" max="1554" width="8.5703125" customWidth="1"/>
    <col min="1555" max="1555" width="7.28515625" customWidth="1"/>
    <col min="1556" max="1556" width="4.85546875" customWidth="1"/>
    <col min="1557" max="1557" width="4.42578125" customWidth="1"/>
    <col min="1791" max="1791" width="4.7109375" customWidth="1"/>
    <col min="1792" max="1792" width="21.42578125" customWidth="1"/>
    <col min="1793" max="1793" width="4.85546875" customWidth="1"/>
    <col min="1794" max="1794" width="36.85546875" customWidth="1"/>
    <col min="1795" max="1797" width="6.140625" customWidth="1"/>
    <col min="1798" max="1798" width="5.28515625" customWidth="1"/>
    <col min="1799" max="1799" width="5.5703125" customWidth="1"/>
    <col min="1800" max="1800" width="5.85546875" customWidth="1"/>
    <col min="1801" max="1801" width="6.42578125" customWidth="1"/>
    <col min="1802" max="1802" width="4.85546875" customWidth="1"/>
    <col min="1803" max="1803" width="5.28515625" customWidth="1"/>
    <col min="1804" max="1804" width="6.85546875" customWidth="1"/>
    <col min="1805" max="1805" width="7" customWidth="1"/>
    <col min="1806" max="1806" width="8.42578125" customWidth="1"/>
    <col min="1807" max="1808" width="7.28515625" customWidth="1"/>
    <col min="1809" max="1809" width="8.42578125" customWidth="1"/>
    <col min="1810" max="1810" width="8.5703125" customWidth="1"/>
    <col min="1811" max="1811" width="7.28515625" customWidth="1"/>
    <col min="1812" max="1812" width="4.85546875" customWidth="1"/>
    <col min="1813" max="1813" width="4.42578125" customWidth="1"/>
    <col min="2047" max="2047" width="4.7109375" customWidth="1"/>
    <col min="2048" max="2048" width="21.42578125" customWidth="1"/>
    <col min="2049" max="2049" width="4.85546875" customWidth="1"/>
    <col min="2050" max="2050" width="36.85546875" customWidth="1"/>
    <col min="2051" max="2053" width="6.140625" customWidth="1"/>
    <col min="2054" max="2054" width="5.28515625" customWidth="1"/>
    <col min="2055" max="2055" width="5.5703125" customWidth="1"/>
    <col min="2056" max="2056" width="5.85546875" customWidth="1"/>
    <col min="2057" max="2057" width="6.42578125" customWidth="1"/>
    <col min="2058" max="2058" width="4.85546875" customWidth="1"/>
    <col min="2059" max="2059" width="5.28515625" customWidth="1"/>
    <col min="2060" max="2060" width="6.85546875" customWidth="1"/>
    <col min="2061" max="2061" width="7" customWidth="1"/>
    <col min="2062" max="2062" width="8.42578125" customWidth="1"/>
    <col min="2063" max="2064" width="7.28515625" customWidth="1"/>
    <col min="2065" max="2065" width="8.42578125" customWidth="1"/>
    <col min="2066" max="2066" width="8.5703125" customWidth="1"/>
    <col min="2067" max="2067" width="7.28515625" customWidth="1"/>
    <col min="2068" max="2068" width="4.85546875" customWidth="1"/>
    <col min="2069" max="2069" width="4.42578125" customWidth="1"/>
    <col min="2303" max="2303" width="4.7109375" customWidth="1"/>
    <col min="2304" max="2304" width="21.42578125" customWidth="1"/>
    <col min="2305" max="2305" width="4.85546875" customWidth="1"/>
    <col min="2306" max="2306" width="36.85546875" customWidth="1"/>
    <col min="2307" max="2309" width="6.140625" customWidth="1"/>
    <col min="2310" max="2310" width="5.28515625" customWidth="1"/>
    <col min="2311" max="2311" width="5.5703125" customWidth="1"/>
    <col min="2312" max="2312" width="5.85546875" customWidth="1"/>
    <col min="2313" max="2313" width="6.42578125" customWidth="1"/>
    <col min="2314" max="2314" width="4.85546875" customWidth="1"/>
    <col min="2315" max="2315" width="5.28515625" customWidth="1"/>
    <col min="2316" max="2316" width="6.85546875" customWidth="1"/>
    <col min="2317" max="2317" width="7" customWidth="1"/>
    <col min="2318" max="2318" width="8.42578125" customWidth="1"/>
    <col min="2319" max="2320" width="7.28515625" customWidth="1"/>
    <col min="2321" max="2321" width="8.42578125" customWidth="1"/>
    <col min="2322" max="2322" width="8.5703125" customWidth="1"/>
    <col min="2323" max="2323" width="7.28515625" customWidth="1"/>
    <col min="2324" max="2324" width="4.85546875" customWidth="1"/>
    <col min="2325" max="2325" width="4.42578125" customWidth="1"/>
    <col min="2559" max="2559" width="4.7109375" customWidth="1"/>
    <col min="2560" max="2560" width="21.42578125" customWidth="1"/>
    <col min="2561" max="2561" width="4.85546875" customWidth="1"/>
    <col min="2562" max="2562" width="36.85546875" customWidth="1"/>
    <col min="2563" max="2565" width="6.140625" customWidth="1"/>
    <col min="2566" max="2566" width="5.28515625" customWidth="1"/>
    <col min="2567" max="2567" width="5.5703125" customWidth="1"/>
    <col min="2568" max="2568" width="5.85546875" customWidth="1"/>
    <col min="2569" max="2569" width="6.42578125" customWidth="1"/>
    <col min="2570" max="2570" width="4.85546875" customWidth="1"/>
    <col min="2571" max="2571" width="5.28515625" customWidth="1"/>
    <col min="2572" max="2572" width="6.85546875" customWidth="1"/>
    <col min="2573" max="2573" width="7" customWidth="1"/>
    <col min="2574" max="2574" width="8.42578125" customWidth="1"/>
    <col min="2575" max="2576" width="7.28515625" customWidth="1"/>
    <col min="2577" max="2577" width="8.42578125" customWidth="1"/>
    <col min="2578" max="2578" width="8.5703125" customWidth="1"/>
    <col min="2579" max="2579" width="7.28515625" customWidth="1"/>
    <col min="2580" max="2580" width="4.85546875" customWidth="1"/>
    <col min="2581" max="2581" width="4.42578125" customWidth="1"/>
    <col min="2815" max="2815" width="4.7109375" customWidth="1"/>
    <col min="2816" max="2816" width="21.42578125" customWidth="1"/>
    <col min="2817" max="2817" width="4.85546875" customWidth="1"/>
    <col min="2818" max="2818" width="36.85546875" customWidth="1"/>
    <col min="2819" max="2821" width="6.140625" customWidth="1"/>
    <col min="2822" max="2822" width="5.28515625" customWidth="1"/>
    <col min="2823" max="2823" width="5.5703125" customWidth="1"/>
    <col min="2824" max="2824" width="5.85546875" customWidth="1"/>
    <col min="2825" max="2825" width="6.42578125" customWidth="1"/>
    <col min="2826" max="2826" width="4.85546875" customWidth="1"/>
    <col min="2827" max="2827" width="5.28515625" customWidth="1"/>
    <col min="2828" max="2828" width="6.85546875" customWidth="1"/>
    <col min="2829" max="2829" width="7" customWidth="1"/>
    <col min="2830" max="2830" width="8.42578125" customWidth="1"/>
    <col min="2831" max="2832" width="7.28515625" customWidth="1"/>
    <col min="2833" max="2833" width="8.42578125" customWidth="1"/>
    <col min="2834" max="2834" width="8.5703125" customWidth="1"/>
    <col min="2835" max="2835" width="7.28515625" customWidth="1"/>
    <col min="2836" max="2836" width="4.85546875" customWidth="1"/>
    <col min="2837" max="2837" width="4.42578125" customWidth="1"/>
    <col min="3071" max="3071" width="4.7109375" customWidth="1"/>
    <col min="3072" max="3072" width="21.42578125" customWidth="1"/>
    <col min="3073" max="3073" width="4.85546875" customWidth="1"/>
    <col min="3074" max="3074" width="36.85546875" customWidth="1"/>
    <col min="3075" max="3077" width="6.140625" customWidth="1"/>
    <col min="3078" max="3078" width="5.28515625" customWidth="1"/>
    <col min="3079" max="3079" width="5.5703125" customWidth="1"/>
    <col min="3080" max="3080" width="5.85546875" customWidth="1"/>
    <col min="3081" max="3081" width="6.42578125" customWidth="1"/>
    <col min="3082" max="3082" width="4.85546875" customWidth="1"/>
    <col min="3083" max="3083" width="5.28515625" customWidth="1"/>
    <col min="3084" max="3084" width="6.85546875" customWidth="1"/>
    <col min="3085" max="3085" width="7" customWidth="1"/>
    <col min="3086" max="3086" width="8.42578125" customWidth="1"/>
    <col min="3087" max="3088" width="7.28515625" customWidth="1"/>
    <col min="3089" max="3089" width="8.42578125" customWidth="1"/>
    <col min="3090" max="3090" width="8.5703125" customWidth="1"/>
    <col min="3091" max="3091" width="7.28515625" customWidth="1"/>
    <col min="3092" max="3092" width="4.85546875" customWidth="1"/>
    <col min="3093" max="3093" width="4.42578125" customWidth="1"/>
    <col min="3327" max="3327" width="4.7109375" customWidth="1"/>
    <col min="3328" max="3328" width="21.42578125" customWidth="1"/>
    <col min="3329" max="3329" width="4.85546875" customWidth="1"/>
    <col min="3330" max="3330" width="36.85546875" customWidth="1"/>
    <col min="3331" max="3333" width="6.140625" customWidth="1"/>
    <col min="3334" max="3334" width="5.28515625" customWidth="1"/>
    <col min="3335" max="3335" width="5.5703125" customWidth="1"/>
    <col min="3336" max="3336" width="5.85546875" customWidth="1"/>
    <col min="3337" max="3337" width="6.42578125" customWidth="1"/>
    <col min="3338" max="3338" width="4.85546875" customWidth="1"/>
    <col min="3339" max="3339" width="5.28515625" customWidth="1"/>
    <col min="3340" max="3340" width="6.85546875" customWidth="1"/>
    <col min="3341" max="3341" width="7" customWidth="1"/>
    <col min="3342" max="3342" width="8.42578125" customWidth="1"/>
    <col min="3343" max="3344" width="7.28515625" customWidth="1"/>
    <col min="3345" max="3345" width="8.42578125" customWidth="1"/>
    <col min="3346" max="3346" width="8.5703125" customWidth="1"/>
    <col min="3347" max="3347" width="7.28515625" customWidth="1"/>
    <col min="3348" max="3348" width="4.85546875" customWidth="1"/>
    <col min="3349" max="3349" width="4.42578125" customWidth="1"/>
    <col min="3583" max="3583" width="4.7109375" customWidth="1"/>
    <col min="3584" max="3584" width="21.42578125" customWidth="1"/>
    <col min="3585" max="3585" width="4.85546875" customWidth="1"/>
    <col min="3586" max="3586" width="36.85546875" customWidth="1"/>
    <col min="3587" max="3589" width="6.140625" customWidth="1"/>
    <col min="3590" max="3590" width="5.28515625" customWidth="1"/>
    <col min="3591" max="3591" width="5.5703125" customWidth="1"/>
    <col min="3592" max="3592" width="5.85546875" customWidth="1"/>
    <col min="3593" max="3593" width="6.42578125" customWidth="1"/>
    <col min="3594" max="3594" width="4.85546875" customWidth="1"/>
    <col min="3595" max="3595" width="5.28515625" customWidth="1"/>
    <col min="3596" max="3596" width="6.85546875" customWidth="1"/>
    <col min="3597" max="3597" width="7" customWidth="1"/>
    <col min="3598" max="3598" width="8.42578125" customWidth="1"/>
    <col min="3599" max="3600" width="7.28515625" customWidth="1"/>
    <col min="3601" max="3601" width="8.42578125" customWidth="1"/>
    <col min="3602" max="3602" width="8.5703125" customWidth="1"/>
    <col min="3603" max="3603" width="7.28515625" customWidth="1"/>
    <col min="3604" max="3604" width="4.85546875" customWidth="1"/>
    <col min="3605" max="3605" width="4.42578125" customWidth="1"/>
    <col min="3839" max="3839" width="4.7109375" customWidth="1"/>
    <col min="3840" max="3840" width="21.42578125" customWidth="1"/>
    <col min="3841" max="3841" width="4.85546875" customWidth="1"/>
    <col min="3842" max="3842" width="36.85546875" customWidth="1"/>
    <col min="3843" max="3845" width="6.140625" customWidth="1"/>
    <col min="3846" max="3846" width="5.28515625" customWidth="1"/>
    <col min="3847" max="3847" width="5.5703125" customWidth="1"/>
    <col min="3848" max="3848" width="5.85546875" customWidth="1"/>
    <col min="3849" max="3849" width="6.42578125" customWidth="1"/>
    <col min="3850" max="3850" width="4.85546875" customWidth="1"/>
    <col min="3851" max="3851" width="5.28515625" customWidth="1"/>
    <col min="3852" max="3852" width="6.85546875" customWidth="1"/>
    <col min="3853" max="3853" width="7" customWidth="1"/>
    <col min="3854" max="3854" width="8.42578125" customWidth="1"/>
    <col min="3855" max="3856" width="7.28515625" customWidth="1"/>
    <col min="3857" max="3857" width="8.42578125" customWidth="1"/>
    <col min="3858" max="3858" width="8.5703125" customWidth="1"/>
    <col min="3859" max="3859" width="7.28515625" customWidth="1"/>
    <col min="3860" max="3860" width="4.85546875" customWidth="1"/>
    <col min="3861" max="3861" width="4.42578125" customWidth="1"/>
    <col min="4095" max="4095" width="4.7109375" customWidth="1"/>
    <col min="4096" max="4096" width="21.42578125" customWidth="1"/>
    <col min="4097" max="4097" width="4.85546875" customWidth="1"/>
    <col min="4098" max="4098" width="36.85546875" customWidth="1"/>
    <col min="4099" max="4101" width="6.140625" customWidth="1"/>
    <col min="4102" max="4102" width="5.28515625" customWidth="1"/>
    <col min="4103" max="4103" width="5.5703125" customWidth="1"/>
    <col min="4104" max="4104" width="5.85546875" customWidth="1"/>
    <col min="4105" max="4105" width="6.42578125" customWidth="1"/>
    <col min="4106" max="4106" width="4.85546875" customWidth="1"/>
    <col min="4107" max="4107" width="5.28515625" customWidth="1"/>
    <col min="4108" max="4108" width="6.85546875" customWidth="1"/>
    <col min="4109" max="4109" width="7" customWidth="1"/>
    <col min="4110" max="4110" width="8.42578125" customWidth="1"/>
    <col min="4111" max="4112" width="7.28515625" customWidth="1"/>
    <col min="4113" max="4113" width="8.42578125" customWidth="1"/>
    <col min="4114" max="4114" width="8.5703125" customWidth="1"/>
    <col min="4115" max="4115" width="7.28515625" customWidth="1"/>
    <col min="4116" max="4116" width="4.85546875" customWidth="1"/>
    <col min="4117" max="4117" width="4.42578125" customWidth="1"/>
    <col min="4351" max="4351" width="4.7109375" customWidth="1"/>
    <col min="4352" max="4352" width="21.42578125" customWidth="1"/>
    <col min="4353" max="4353" width="4.85546875" customWidth="1"/>
    <col min="4354" max="4354" width="36.85546875" customWidth="1"/>
    <col min="4355" max="4357" width="6.140625" customWidth="1"/>
    <col min="4358" max="4358" width="5.28515625" customWidth="1"/>
    <col min="4359" max="4359" width="5.5703125" customWidth="1"/>
    <col min="4360" max="4360" width="5.85546875" customWidth="1"/>
    <col min="4361" max="4361" width="6.42578125" customWidth="1"/>
    <col min="4362" max="4362" width="4.85546875" customWidth="1"/>
    <col min="4363" max="4363" width="5.28515625" customWidth="1"/>
    <col min="4364" max="4364" width="6.85546875" customWidth="1"/>
    <col min="4365" max="4365" width="7" customWidth="1"/>
    <col min="4366" max="4366" width="8.42578125" customWidth="1"/>
    <col min="4367" max="4368" width="7.28515625" customWidth="1"/>
    <col min="4369" max="4369" width="8.42578125" customWidth="1"/>
    <col min="4370" max="4370" width="8.5703125" customWidth="1"/>
    <col min="4371" max="4371" width="7.28515625" customWidth="1"/>
    <col min="4372" max="4372" width="4.85546875" customWidth="1"/>
    <col min="4373" max="4373" width="4.42578125" customWidth="1"/>
    <col min="4607" max="4607" width="4.7109375" customWidth="1"/>
    <col min="4608" max="4608" width="21.42578125" customWidth="1"/>
    <col min="4609" max="4609" width="4.85546875" customWidth="1"/>
    <col min="4610" max="4610" width="36.85546875" customWidth="1"/>
    <col min="4611" max="4613" width="6.140625" customWidth="1"/>
    <col min="4614" max="4614" width="5.28515625" customWidth="1"/>
    <col min="4615" max="4615" width="5.5703125" customWidth="1"/>
    <col min="4616" max="4616" width="5.85546875" customWidth="1"/>
    <col min="4617" max="4617" width="6.42578125" customWidth="1"/>
    <col min="4618" max="4618" width="4.85546875" customWidth="1"/>
    <col min="4619" max="4619" width="5.28515625" customWidth="1"/>
    <col min="4620" max="4620" width="6.85546875" customWidth="1"/>
    <col min="4621" max="4621" width="7" customWidth="1"/>
    <col min="4622" max="4622" width="8.42578125" customWidth="1"/>
    <col min="4623" max="4624" width="7.28515625" customWidth="1"/>
    <col min="4625" max="4625" width="8.42578125" customWidth="1"/>
    <col min="4626" max="4626" width="8.5703125" customWidth="1"/>
    <col min="4627" max="4627" width="7.28515625" customWidth="1"/>
    <col min="4628" max="4628" width="4.85546875" customWidth="1"/>
    <col min="4629" max="4629" width="4.42578125" customWidth="1"/>
    <col min="4863" max="4863" width="4.7109375" customWidth="1"/>
    <col min="4864" max="4864" width="21.42578125" customWidth="1"/>
    <col min="4865" max="4865" width="4.85546875" customWidth="1"/>
    <col min="4866" max="4866" width="36.85546875" customWidth="1"/>
    <col min="4867" max="4869" width="6.140625" customWidth="1"/>
    <col min="4870" max="4870" width="5.28515625" customWidth="1"/>
    <col min="4871" max="4871" width="5.5703125" customWidth="1"/>
    <col min="4872" max="4872" width="5.85546875" customWidth="1"/>
    <col min="4873" max="4873" width="6.42578125" customWidth="1"/>
    <col min="4874" max="4874" width="4.85546875" customWidth="1"/>
    <col min="4875" max="4875" width="5.28515625" customWidth="1"/>
    <col min="4876" max="4876" width="6.85546875" customWidth="1"/>
    <col min="4877" max="4877" width="7" customWidth="1"/>
    <col min="4878" max="4878" width="8.42578125" customWidth="1"/>
    <col min="4879" max="4880" width="7.28515625" customWidth="1"/>
    <col min="4881" max="4881" width="8.42578125" customWidth="1"/>
    <col min="4882" max="4882" width="8.5703125" customWidth="1"/>
    <col min="4883" max="4883" width="7.28515625" customWidth="1"/>
    <col min="4884" max="4884" width="4.85546875" customWidth="1"/>
    <col min="4885" max="4885" width="4.42578125" customWidth="1"/>
    <col min="5119" max="5119" width="4.7109375" customWidth="1"/>
    <col min="5120" max="5120" width="21.42578125" customWidth="1"/>
    <col min="5121" max="5121" width="4.85546875" customWidth="1"/>
    <col min="5122" max="5122" width="36.85546875" customWidth="1"/>
    <col min="5123" max="5125" width="6.140625" customWidth="1"/>
    <col min="5126" max="5126" width="5.28515625" customWidth="1"/>
    <col min="5127" max="5127" width="5.5703125" customWidth="1"/>
    <col min="5128" max="5128" width="5.85546875" customWidth="1"/>
    <col min="5129" max="5129" width="6.42578125" customWidth="1"/>
    <col min="5130" max="5130" width="4.85546875" customWidth="1"/>
    <col min="5131" max="5131" width="5.28515625" customWidth="1"/>
    <col min="5132" max="5132" width="6.85546875" customWidth="1"/>
    <col min="5133" max="5133" width="7" customWidth="1"/>
    <col min="5134" max="5134" width="8.42578125" customWidth="1"/>
    <col min="5135" max="5136" width="7.28515625" customWidth="1"/>
    <col min="5137" max="5137" width="8.42578125" customWidth="1"/>
    <col min="5138" max="5138" width="8.5703125" customWidth="1"/>
    <col min="5139" max="5139" width="7.28515625" customWidth="1"/>
    <col min="5140" max="5140" width="4.85546875" customWidth="1"/>
    <col min="5141" max="5141" width="4.42578125" customWidth="1"/>
    <col min="5375" max="5375" width="4.7109375" customWidth="1"/>
    <col min="5376" max="5376" width="21.42578125" customWidth="1"/>
    <col min="5377" max="5377" width="4.85546875" customWidth="1"/>
    <col min="5378" max="5378" width="36.85546875" customWidth="1"/>
    <col min="5379" max="5381" width="6.140625" customWidth="1"/>
    <col min="5382" max="5382" width="5.28515625" customWidth="1"/>
    <col min="5383" max="5383" width="5.5703125" customWidth="1"/>
    <col min="5384" max="5384" width="5.85546875" customWidth="1"/>
    <col min="5385" max="5385" width="6.42578125" customWidth="1"/>
    <col min="5386" max="5386" width="4.85546875" customWidth="1"/>
    <col min="5387" max="5387" width="5.28515625" customWidth="1"/>
    <col min="5388" max="5388" width="6.85546875" customWidth="1"/>
    <col min="5389" max="5389" width="7" customWidth="1"/>
    <col min="5390" max="5390" width="8.42578125" customWidth="1"/>
    <col min="5391" max="5392" width="7.28515625" customWidth="1"/>
    <col min="5393" max="5393" width="8.42578125" customWidth="1"/>
    <col min="5394" max="5394" width="8.5703125" customWidth="1"/>
    <col min="5395" max="5395" width="7.28515625" customWidth="1"/>
    <col min="5396" max="5396" width="4.85546875" customWidth="1"/>
    <col min="5397" max="5397" width="4.42578125" customWidth="1"/>
    <col min="5631" max="5631" width="4.7109375" customWidth="1"/>
    <col min="5632" max="5632" width="21.42578125" customWidth="1"/>
    <col min="5633" max="5633" width="4.85546875" customWidth="1"/>
    <col min="5634" max="5634" width="36.85546875" customWidth="1"/>
    <col min="5635" max="5637" width="6.140625" customWidth="1"/>
    <col min="5638" max="5638" width="5.28515625" customWidth="1"/>
    <col min="5639" max="5639" width="5.5703125" customWidth="1"/>
    <col min="5640" max="5640" width="5.85546875" customWidth="1"/>
    <col min="5641" max="5641" width="6.42578125" customWidth="1"/>
    <col min="5642" max="5642" width="4.85546875" customWidth="1"/>
    <col min="5643" max="5643" width="5.28515625" customWidth="1"/>
    <col min="5644" max="5644" width="6.85546875" customWidth="1"/>
    <col min="5645" max="5645" width="7" customWidth="1"/>
    <col min="5646" max="5646" width="8.42578125" customWidth="1"/>
    <col min="5647" max="5648" width="7.28515625" customWidth="1"/>
    <col min="5649" max="5649" width="8.42578125" customWidth="1"/>
    <col min="5650" max="5650" width="8.5703125" customWidth="1"/>
    <col min="5651" max="5651" width="7.28515625" customWidth="1"/>
    <col min="5652" max="5652" width="4.85546875" customWidth="1"/>
    <col min="5653" max="5653" width="4.42578125" customWidth="1"/>
    <col min="5887" max="5887" width="4.7109375" customWidth="1"/>
    <col min="5888" max="5888" width="21.42578125" customWidth="1"/>
    <col min="5889" max="5889" width="4.85546875" customWidth="1"/>
    <col min="5890" max="5890" width="36.85546875" customWidth="1"/>
    <col min="5891" max="5893" width="6.140625" customWidth="1"/>
    <col min="5894" max="5894" width="5.28515625" customWidth="1"/>
    <col min="5895" max="5895" width="5.5703125" customWidth="1"/>
    <col min="5896" max="5896" width="5.85546875" customWidth="1"/>
    <col min="5897" max="5897" width="6.42578125" customWidth="1"/>
    <col min="5898" max="5898" width="4.85546875" customWidth="1"/>
    <col min="5899" max="5899" width="5.28515625" customWidth="1"/>
    <col min="5900" max="5900" width="6.85546875" customWidth="1"/>
    <col min="5901" max="5901" width="7" customWidth="1"/>
    <col min="5902" max="5902" width="8.42578125" customWidth="1"/>
    <col min="5903" max="5904" width="7.28515625" customWidth="1"/>
    <col min="5905" max="5905" width="8.42578125" customWidth="1"/>
    <col min="5906" max="5906" width="8.5703125" customWidth="1"/>
    <col min="5907" max="5907" width="7.28515625" customWidth="1"/>
    <col min="5908" max="5908" width="4.85546875" customWidth="1"/>
    <col min="5909" max="5909" width="4.42578125" customWidth="1"/>
    <col min="6143" max="6143" width="4.7109375" customWidth="1"/>
    <col min="6144" max="6144" width="21.42578125" customWidth="1"/>
    <col min="6145" max="6145" width="4.85546875" customWidth="1"/>
    <col min="6146" max="6146" width="36.85546875" customWidth="1"/>
    <col min="6147" max="6149" width="6.140625" customWidth="1"/>
    <col min="6150" max="6150" width="5.28515625" customWidth="1"/>
    <col min="6151" max="6151" width="5.5703125" customWidth="1"/>
    <col min="6152" max="6152" width="5.85546875" customWidth="1"/>
    <col min="6153" max="6153" width="6.42578125" customWidth="1"/>
    <col min="6154" max="6154" width="4.85546875" customWidth="1"/>
    <col min="6155" max="6155" width="5.28515625" customWidth="1"/>
    <col min="6156" max="6156" width="6.85546875" customWidth="1"/>
    <col min="6157" max="6157" width="7" customWidth="1"/>
    <col min="6158" max="6158" width="8.42578125" customWidth="1"/>
    <col min="6159" max="6160" width="7.28515625" customWidth="1"/>
    <col min="6161" max="6161" width="8.42578125" customWidth="1"/>
    <col min="6162" max="6162" width="8.5703125" customWidth="1"/>
    <col min="6163" max="6163" width="7.28515625" customWidth="1"/>
    <col min="6164" max="6164" width="4.85546875" customWidth="1"/>
    <col min="6165" max="6165" width="4.42578125" customWidth="1"/>
    <col min="6399" max="6399" width="4.7109375" customWidth="1"/>
    <col min="6400" max="6400" width="21.42578125" customWidth="1"/>
    <col min="6401" max="6401" width="4.85546875" customWidth="1"/>
    <col min="6402" max="6402" width="36.85546875" customWidth="1"/>
    <col min="6403" max="6405" width="6.140625" customWidth="1"/>
    <col min="6406" max="6406" width="5.28515625" customWidth="1"/>
    <col min="6407" max="6407" width="5.5703125" customWidth="1"/>
    <col min="6408" max="6408" width="5.85546875" customWidth="1"/>
    <col min="6409" max="6409" width="6.42578125" customWidth="1"/>
    <col min="6410" max="6410" width="4.85546875" customWidth="1"/>
    <col min="6411" max="6411" width="5.28515625" customWidth="1"/>
    <col min="6412" max="6412" width="6.85546875" customWidth="1"/>
    <col min="6413" max="6413" width="7" customWidth="1"/>
    <col min="6414" max="6414" width="8.42578125" customWidth="1"/>
    <col min="6415" max="6416" width="7.28515625" customWidth="1"/>
    <col min="6417" max="6417" width="8.42578125" customWidth="1"/>
    <col min="6418" max="6418" width="8.5703125" customWidth="1"/>
    <col min="6419" max="6419" width="7.28515625" customWidth="1"/>
    <col min="6420" max="6420" width="4.85546875" customWidth="1"/>
    <col min="6421" max="6421" width="4.42578125" customWidth="1"/>
    <col min="6655" max="6655" width="4.7109375" customWidth="1"/>
    <col min="6656" max="6656" width="21.42578125" customWidth="1"/>
    <col min="6657" max="6657" width="4.85546875" customWidth="1"/>
    <col min="6658" max="6658" width="36.85546875" customWidth="1"/>
    <col min="6659" max="6661" width="6.140625" customWidth="1"/>
    <col min="6662" max="6662" width="5.28515625" customWidth="1"/>
    <col min="6663" max="6663" width="5.5703125" customWidth="1"/>
    <col min="6664" max="6664" width="5.85546875" customWidth="1"/>
    <col min="6665" max="6665" width="6.42578125" customWidth="1"/>
    <col min="6666" max="6666" width="4.85546875" customWidth="1"/>
    <col min="6667" max="6667" width="5.28515625" customWidth="1"/>
    <col min="6668" max="6668" width="6.85546875" customWidth="1"/>
    <col min="6669" max="6669" width="7" customWidth="1"/>
    <col min="6670" max="6670" width="8.42578125" customWidth="1"/>
    <col min="6671" max="6672" width="7.28515625" customWidth="1"/>
    <col min="6673" max="6673" width="8.42578125" customWidth="1"/>
    <col min="6674" max="6674" width="8.5703125" customWidth="1"/>
    <col min="6675" max="6675" width="7.28515625" customWidth="1"/>
    <col min="6676" max="6676" width="4.85546875" customWidth="1"/>
    <col min="6677" max="6677" width="4.42578125" customWidth="1"/>
    <col min="6911" max="6911" width="4.7109375" customWidth="1"/>
    <col min="6912" max="6912" width="21.42578125" customWidth="1"/>
    <col min="6913" max="6913" width="4.85546875" customWidth="1"/>
    <col min="6914" max="6914" width="36.85546875" customWidth="1"/>
    <col min="6915" max="6917" width="6.140625" customWidth="1"/>
    <col min="6918" max="6918" width="5.28515625" customWidth="1"/>
    <col min="6919" max="6919" width="5.5703125" customWidth="1"/>
    <col min="6920" max="6920" width="5.85546875" customWidth="1"/>
    <col min="6921" max="6921" width="6.42578125" customWidth="1"/>
    <col min="6922" max="6922" width="4.85546875" customWidth="1"/>
    <col min="6923" max="6923" width="5.28515625" customWidth="1"/>
    <col min="6924" max="6924" width="6.85546875" customWidth="1"/>
    <col min="6925" max="6925" width="7" customWidth="1"/>
    <col min="6926" max="6926" width="8.42578125" customWidth="1"/>
    <col min="6927" max="6928" width="7.28515625" customWidth="1"/>
    <col min="6929" max="6929" width="8.42578125" customWidth="1"/>
    <col min="6930" max="6930" width="8.5703125" customWidth="1"/>
    <col min="6931" max="6931" width="7.28515625" customWidth="1"/>
    <col min="6932" max="6932" width="4.85546875" customWidth="1"/>
    <col min="6933" max="6933" width="4.42578125" customWidth="1"/>
    <col min="7167" max="7167" width="4.7109375" customWidth="1"/>
    <col min="7168" max="7168" width="21.42578125" customWidth="1"/>
    <col min="7169" max="7169" width="4.85546875" customWidth="1"/>
    <col min="7170" max="7170" width="36.85546875" customWidth="1"/>
    <col min="7171" max="7173" width="6.140625" customWidth="1"/>
    <col min="7174" max="7174" width="5.28515625" customWidth="1"/>
    <col min="7175" max="7175" width="5.5703125" customWidth="1"/>
    <col min="7176" max="7176" width="5.85546875" customWidth="1"/>
    <col min="7177" max="7177" width="6.42578125" customWidth="1"/>
    <col min="7178" max="7178" width="4.85546875" customWidth="1"/>
    <col min="7179" max="7179" width="5.28515625" customWidth="1"/>
    <col min="7180" max="7180" width="6.85546875" customWidth="1"/>
    <col min="7181" max="7181" width="7" customWidth="1"/>
    <col min="7182" max="7182" width="8.42578125" customWidth="1"/>
    <col min="7183" max="7184" width="7.28515625" customWidth="1"/>
    <col min="7185" max="7185" width="8.42578125" customWidth="1"/>
    <col min="7186" max="7186" width="8.5703125" customWidth="1"/>
    <col min="7187" max="7187" width="7.28515625" customWidth="1"/>
    <col min="7188" max="7188" width="4.85546875" customWidth="1"/>
    <col min="7189" max="7189" width="4.42578125" customWidth="1"/>
    <col min="7423" max="7423" width="4.7109375" customWidth="1"/>
    <col min="7424" max="7424" width="21.42578125" customWidth="1"/>
    <col min="7425" max="7425" width="4.85546875" customWidth="1"/>
    <col min="7426" max="7426" width="36.85546875" customWidth="1"/>
    <col min="7427" max="7429" width="6.140625" customWidth="1"/>
    <col min="7430" max="7430" width="5.28515625" customWidth="1"/>
    <col min="7431" max="7431" width="5.5703125" customWidth="1"/>
    <col min="7432" max="7432" width="5.85546875" customWidth="1"/>
    <col min="7433" max="7433" width="6.42578125" customWidth="1"/>
    <col min="7434" max="7434" width="4.85546875" customWidth="1"/>
    <col min="7435" max="7435" width="5.28515625" customWidth="1"/>
    <col min="7436" max="7436" width="6.85546875" customWidth="1"/>
    <col min="7437" max="7437" width="7" customWidth="1"/>
    <col min="7438" max="7438" width="8.42578125" customWidth="1"/>
    <col min="7439" max="7440" width="7.28515625" customWidth="1"/>
    <col min="7441" max="7441" width="8.42578125" customWidth="1"/>
    <col min="7442" max="7442" width="8.5703125" customWidth="1"/>
    <col min="7443" max="7443" width="7.28515625" customWidth="1"/>
    <col min="7444" max="7444" width="4.85546875" customWidth="1"/>
    <col min="7445" max="7445" width="4.42578125" customWidth="1"/>
    <col min="7679" max="7679" width="4.7109375" customWidth="1"/>
    <col min="7680" max="7680" width="21.42578125" customWidth="1"/>
    <col min="7681" max="7681" width="4.85546875" customWidth="1"/>
    <col min="7682" max="7682" width="36.85546875" customWidth="1"/>
    <col min="7683" max="7685" width="6.140625" customWidth="1"/>
    <col min="7686" max="7686" width="5.28515625" customWidth="1"/>
    <col min="7687" max="7687" width="5.5703125" customWidth="1"/>
    <col min="7688" max="7688" width="5.85546875" customWidth="1"/>
    <col min="7689" max="7689" width="6.42578125" customWidth="1"/>
    <col min="7690" max="7690" width="4.85546875" customWidth="1"/>
    <col min="7691" max="7691" width="5.28515625" customWidth="1"/>
    <col min="7692" max="7692" width="6.85546875" customWidth="1"/>
    <col min="7693" max="7693" width="7" customWidth="1"/>
    <col min="7694" max="7694" width="8.42578125" customWidth="1"/>
    <col min="7695" max="7696" width="7.28515625" customWidth="1"/>
    <col min="7697" max="7697" width="8.42578125" customWidth="1"/>
    <col min="7698" max="7698" width="8.5703125" customWidth="1"/>
    <col min="7699" max="7699" width="7.28515625" customWidth="1"/>
    <col min="7700" max="7700" width="4.85546875" customWidth="1"/>
    <col min="7701" max="7701" width="4.42578125" customWidth="1"/>
    <col min="7935" max="7935" width="4.7109375" customWidth="1"/>
    <col min="7936" max="7936" width="21.42578125" customWidth="1"/>
    <col min="7937" max="7937" width="4.85546875" customWidth="1"/>
    <col min="7938" max="7938" width="36.85546875" customWidth="1"/>
    <col min="7939" max="7941" width="6.140625" customWidth="1"/>
    <col min="7942" max="7942" width="5.28515625" customWidth="1"/>
    <col min="7943" max="7943" width="5.5703125" customWidth="1"/>
    <col min="7944" max="7944" width="5.85546875" customWidth="1"/>
    <col min="7945" max="7945" width="6.42578125" customWidth="1"/>
    <col min="7946" max="7946" width="4.85546875" customWidth="1"/>
    <col min="7947" max="7947" width="5.28515625" customWidth="1"/>
    <col min="7948" max="7948" width="6.85546875" customWidth="1"/>
    <col min="7949" max="7949" width="7" customWidth="1"/>
    <col min="7950" max="7950" width="8.42578125" customWidth="1"/>
    <col min="7951" max="7952" width="7.28515625" customWidth="1"/>
    <col min="7953" max="7953" width="8.42578125" customWidth="1"/>
    <col min="7954" max="7954" width="8.5703125" customWidth="1"/>
    <col min="7955" max="7955" width="7.28515625" customWidth="1"/>
    <col min="7956" max="7956" width="4.85546875" customWidth="1"/>
    <col min="7957" max="7957" width="4.42578125" customWidth="1"/>
    <col min="8191" max="8191" width="4.7109375" customWidth="1"/>
    <col min="8192" max="8192" width="21.42578125" customWidth="1"/>
    <col min="8193" max="8193" width="4.85546875" customWidth="1"/>
    <col min="8194" max="8194" width="36.85546875" customWidth="1"/>
    <col min="8195" max="8197" width="6.140625" customWidth="1"/>
    <col min="8198" max="8198" width="5.28515625" customWidth="1"/>
    <col min="8199" max="8199" width="5.5703125" customWidth="1"/>
    <col min="8200" max="8200" width="5.85546875" customWidth="1"/>
    <col min="8201" max="8201" width="6.42578125" customWidth="1"/>
    <col min="8202" max="8202" width="4.85546875" customWidth="1"/>
    <col min="8203" max="8203" width="5.28515625" customWidth="1"/>
    <col min="8204" max="8204" width="6.85546875" customWidth="1"/>
    <col min="8205" max="8205" width="7" customWidth="1"/>
    <col min="8206" max="8206" width="8.42578125" customWidth="1"/>
    <col min="8207" max="8208" width="7.28515625" customWidth="1"/>
    <col min="8209" max="8209" width="8.42578125" customWidth="1"/>
    <col min="8210" max="8210" width="8.5703125" customWidth="1"/>
    <col min="8211" max="8211" width="7.28515625" customWidth="1"/>
    <col min="8212" max="8212" width="4.85546875" customWidth="1"/>
    <col min="8213" max="8213" width="4.42578125" customWidth="1"/>
    <col min="8447" max="8447" width="4.7109375" customWidth="1"/>
    <col min="8448" max="8448" width="21.42578125" customWidth="1"/>
    <col min="8449" max="8449" width="4.85546875" customWidth="1"/>
    <col min="8450" max="8450" width="36.85546875" customWidth="1"/>
    <col min="8451" max="8453" width="6.140625" customWidth="1"/>
    <col min="8454" max="8454" width="5.28515625" customWidth="1"/>
    <col min="8455" max="8455" width="5.5703125" customWidth="1"/>
    <col min="8456" max="8456" width="5.85546875" customWidth="1"/>
    <col min="8457" max="8457" width="6.42578125" customWidth="1"/>
    <col min="8458" max="8458" width="4.85546875" customWidth="1"/>
    <col min="8459" max="8459" width="5.28515625" customWidth="1"/>
    <col min="8460" max="8460" width="6.85546875" customWidth="1"/>
    <col min="8461" max="8461" width="7" customWidth="1"/>
    <col min="8462" max="8462" width="8.42578125" customWidth="1"/>
    <col min="8463" max="8464" width="7.28515625" customWidth="1"/>
    <col min="8465" max="8465" width="8.42578125" customWidth="1"/>
    <col min="8466" max="8466" width="8.5703125" customWidth="1"/>
    <col min="8467" max="8467" width="7.28515625" customWidth="1"/>
    <col min="8468" max="8468" width="4.85546875" customWidth="1"/>
    <col min="8469" max="8469" width="4.42578125" customWidth="1"/>
    <col min="8703" max="8703" width="4.7109375" customWidth="1"/>
    <col min="8704" max="8704" width="21.42578125" customWidth="1"/>
    <col min="8705" max="8705" width="4.85546875" customWidth="1"/>
    <col min="8706" max="8706" width="36.85546875" customWidth="1"/>
    <col min="8707" max="8709" width="6.140625" customWidth="1"/>
    <col min="8710" max="8710" width="5.28515625" customWidth="1"/>
    <col min="8711" max="8711" width="5.5703125" customWidth="1"/>
    <col min="8712" max="8712" width="5.85546875" customWidth="1"/>
    <col min="8713" max="8713" width="6.42578125" customWidth="1"/>
    <col min="8714" max="8714" width="4.85546875" customWidth="1"/>
    <col min="8715" max="8715" width="5.28515625" customWidth="1"/>
    <col min="8716" max="8716" width="6.85546875" customWidth="1"/>
    <col min="8717" max="8717" width="7" customWidth="1"/>
    <col min="8718" max="8718" width="8.42578125" customWidth="1"/>
    <col min="8719" max="8720" width="7.28515625" customWidth="1"/>
    <col min="8721" max="8721" width="8.42578125" customWidth="1"/>
    <col min="8722" max="8722" width="8.5703125" customWidth="1"/>
    <col min="8723" max="8723" width="7.28515625" customWidth="1"/>
    <col min="8724" max="8724" width="4.85546875" customWidth="1"/>
    <col min="8725" max="8725" width="4.42578125" customWidth="1"/>
    <col min="8959" max="8959" width="4.7109375" customWidth="1"/>
    <col min="8960" max="8960" width="21.42578125" customWidth="1"/>
    <col min="8961" max="8961" width="4.85546875" customWidth="1"/>
    <col min="8962" max="8962" width="36.85546875" customWidth="1"/>
    <col min="8963" max="8965" width="6.140625" customWidth="1"/>
    <col min="8966" max="8966" width="5.28515625" customWidth="1"/>
    <col min="8967" max="8967" width="5.5703125" customWidth="1"/>
    <col min="8968" max="8968" width="5.85546875" customWidth="1"/>
    <col min="8969" max="8969" width="6.42578125" customWidth="1"/>
    <col min="8970" max="8970" width="4.85546875" customWidth="1"/>
    <col min="8971" max="8971" width="5.28515625" customWidth="1"/>
    <col min="8972" max="8972" width="6.85546875" customWidth="1"/>
    <col min="8973" max="8973" width="7" customWidth="1"/>
    <col min="8974" max="8974" width="8.42578125" customWidth="1"/>
    <col min="8975" max="8976" width="7.28515625" customWidth="1"/>
    <col min="8977" max="8977" width="8.42578125" customWidth="1"/>
    <col min="8978" max="8978" width="8.5703125" customWidth="1"/>
    <col min="8979" max="8979" width="7.28515625" customWidth="1"/>
    <col min="8980" max="8980" width="4.85546875" customWidth="1"/>
    <col min="8981" max="8981" width="4.42578125" customWidth="1"/>
    <col min="9215" max="9215" width="4.7109375" customWidth="1"/>
    <col min="9216" max="9216" width="21.42578125" customWidth="1"/>
    <col min="9217" max="9217" width="4.85546875" customWidth="1"/>
    <col min="9218" max="9218" width="36.85546875" customWidth="1"/>
    <col min="9219" max="9221" width="6.140625" customWidth="1"/>
    <col min="9222" max="9222" width="5.28515625" customWidth="1"/>
    <col min="9223" max="9223" width="5.5703125" customWidth="1"/>
    <col min="9224" max="9224" width="5.85546875" customWidth="1"/>
    <col min="9225" max="9225" width="6.42578125" customWidth="1"/>
    <col min="9226" max="9226" width="4.85546875" customWidth="1"/>
    <col min="9227" max="9227" width="5.28515625" customWidth="1"/>
    <col min="9228" max="9228" width="6.85546875" customWidth="1"/>
    <col min="9229" max="9229" width="7" customWidth="1"/>
    <col min="9230" max="9230" width="8.42578125" customWidth="1"/>
    <col min="9231" max="9232" width="7.28515625" customWidth="1"/>
    <col min="9233" max="9233" width="8.42578125" customWidth="1"/>
    <col min="9234" max="9234" width="8.5703125" customWidth="1"/>
    <col min="9235" max="9235" width="7.28515625" customWidth="1"/>
    <col min="9236" max="9236" width="4.85546875" customWidth="1"/>
    <col min="9237" max="9237" width="4.42578125" customWidth="1"/>
    <col min="9471" max="9471" width="4.7109375" customWidth="1"/>
    <col min="9472" max="9472" width="21.42578125" customWidth="1"/>
    <col min="9473" max="9473" width="4.85546875" customWidth="1"/>
    <col min="9474" max="9474" width="36.85546875" customWidth="1"/>
    <col min="9475" max="9477" width="6.140625" customWidth="1"/>
    <col min="9478" max="9478" width="5.28515625" customWidth="1"/>
    <col min="9479" max="9479" width="5.5703125" customWidth="1"/>
    <col min="9480" max="9480" width="5.85546875" customWidth="1"/>
    <col min="9481" max="9481" width="6.42578125" customWidth="1"/>
    <col min="9482" max="9482" width="4.85546875" customWidth="1"/>
    <col min="9483" max="9483" width="5.28515625" customWidth="1"/>
    <col min="9484" max="9484" width="6.85546875" customWidth="1"/>
    <col min="9485" max="9485" width="7" customWidth="1"/>
    <col min="9486" max="9486" width="8.42578125" customWidth="1"/>
    <col min="9487" max="9488" width="7.28515625" customWidth="1"/>
    <col min="9489" max="9489" width="8.42578125" customWidth="1"/>
    <col min="9490" max="9490" width="8.5703125" customWidth="1"/>
    <col min="9491" max="9491" width="7.28515625" customWidth="1"/>
    <col min="9492" max="9492" width="4.85546875" customWidth="1"/>
    <col min="9493" max="9493" width="4.42578125" customWidth="1"/>
    <col min="9727" max="9727" width="4.7109375" customWidth="1"/>
    <col min="9728" max="9728" width="21.42578125" customWidth="1"/>
    <col min="9729" max="9729" width="4.85546875" customWidth="1"/>
    <col min="9730" max="9730" width="36.85546875" customWidth="1"/>
    <col min="9731" max="9733" width="6.140625" customWidth="1"/>
    <col min="9734" max="9734" width="5.28515625" customWidth="1"/>
    <col min="9735" max="9735" width="5.5703125" customWidth="1"/>
    <col min="9736" max="9736" width="5.85546875" customWidth="1"/>
    <col min="9737" max="9737" width="6.42578125" customWidth="1"/>
    <col min="9738" max="9738" width="4.85546875" customWidth="1"/>
    <col min="9739" max="9739" width="5.28515625" customWidth="1"/>
    <col min="9740" max="9740" width="6.85546875" customWidth="1"/>
    <col min="9741" max="9741" width="7" customWidth="1"/>
    <col min="9742" max="9742" width="8.42578125" customWidth="1"/>
    <col min="9743" max="9744" width="7.28515625" customWidth="1"/>
    <col min="9745" max="9745" width="8.42578125" customWidth="1"/>
    <col min="9746" max="9746" width="8.5703125" customWidth="1"/>
    <col min="9747" max="9747" width="7.28515625" customWidth="1"/>
    <col min="9748" max="9748" width="4.85546875" customWidth="1"/>
    <col min="9749" max="9749" width="4.42578125" customWidth="1"/>
    <col min="9983" max="9983" width="4.7109375" customWidth="1"/>
    <col min="9984" max="9984" width="21.42578125" customWidth="1"/>
    <col min="9985" max="9985" width="4.85546875" customWidth="1"/>
    <col min="9986" max="9986" width="36.85546875" customWidth="1"/>
    <col min="9987" max="9989" width="6.140625" customWidth="1"/>
    <col min="9990" max="9990" width="5.28515625" customWidth="1"/>
    <col min="9991" max="9991" width="5.5703125" customWidth="1"/>
    <col min="9992" max="9992" width="5.85546875" customWidth="1"/>
    <col min="9993" max="9993" width="6.42578125" customWidth="1"/>
    <col min="9994" max="9994" width="4.85546875" customWidth="1"/>
    <col min="9995" max="9995" width="5.28515625" customWidth="1"/>
    <col min="9996" max="9996" width="6.85546875" customWidth="1"/>
    <col min="9997" max="9997" width="7" customWidth="1"/>
    <col min="9998" max="9998" width="8.42578125" customWidth="1"/>
    <col min="9999" max="10000" width="7.28515625" customWidth="1"/>
    <col min="10001" max="10001" width="8.42578125" customWidth="1"/>
    <col min="10002" max="10002" width="8.5703125" customWidth="1"/>
    <col min="10003" max="10003" width="7.28515625" customWidth="1"/>
    <col min="10004" max="10004" width="4.85546875" customWidth="1"/>
    <col min="10005" max="10005" width="4.42578125" customWidth="1"/>
    <col min="10239" max="10239" width="4.7109375" customWidth="1"/>
    <col min="10240" max="10240" width="21.42578125" customWidth="1"/>
    <col min="10241" max="10241" width="4.85546875" customWidth="1"/>
    <col min="10242" max="10242" width="36.85546875" customWidth="1"/>
    <col min="10243" max="10245" width="6.140625" customWidth="1"/>
    <col min="10246" max="10246" width="5.28515625" customWidth="1"/>
    <col min="10247" max="10247" width="5.5703125" customWidth="1"/>
    <col min="10248" max="10248" width="5.85546875" customWidth="1"/>
    <col min="10249" max="10249" width="6.42578125" customWidth="1"/>
    <col min="10250" max="10250" width="4.85546875" customWidth="1"/>
    <col min="10251" max="10251" width="5.28515625" customWidth="1"/>
    <col min="10252" max="10252" width="6.85546875" customWidth="1"/>
    <col min="10253" max="10253" width="7" customWidth="1"/>
    <col min="10254" max="10254" width="8.42578125" customWidth="1"/>
    <col min="10255" max="10256" width="7.28515625" customWidth="1"/>
    <col min="10257" max="10257" width="8.42578125" customWidth="1"/>
    <col min="10258" max="10258" width="8.5703125" customWidth="1"/>
    <col min="10259" max="10259" width="7.28515625" customWidth="1"/>
    <col min="10260" max="10260" width="4.85546875" customWidth="1"/>
    <col min="10261" max="10261" width="4.42578125" customWidth="1"/>
    <col min="10495" max="10495" width="4.7109375" customWidth="1"/>
    <col min="10496" max="10496" width="21.42578125" customWidth="1"/>
    <col min="10497" max="10497" width="4.85546875" customWidth="1"/>
    <col min="10498" max="10498" width="36.85546875" customWidth="1"/>
    <col min="10499" max="10501" width="6.140625" customWidth="1"/>
    <col min="10502" max="10502" width="5.28515625" customWidth="1"/>
    <col min="10503" max="10503" width="5.5703125" customWidth="1"/>
    <col min="10504" max="10504" width="5.85546875" customWidth="1"/>
    <col min="10505" max="10505" width="6.42578125" customWidth="1"/>
    <col min="10506" max="10506" width="4.85546875" customWidth="1"/>
    <col min="10507" max="10507" width="5.28515625" customWidth="1"/>
    <col min="10508" max="10508" width="6.85546875" customWidth="1"/>
    <col min="10509" max="10509" width="7" customWidth="1"/>
    <col min="10510" max="10510" width="8.42578125" customWidth="1"/>
    <col min="10511" max="10512" width="7.28515625" customWidth="1"/>
    <col min="10513" max="10513" width="8.42578125" customWidth="1"/>
    <col min="10514" max="10514" width="8.5703125" customWidth="1"/>
    <col min="10515" max="10515" width="7.28515625" customWidth="1"/>
    <col min="10516" max="10516" width="4.85546875" customWidth="1"/>
    <col min="10517" max="10517" width="4.42578125" customWidth="1"/>
    <col min="10751" max="10751" width="4.7109375" customWidth="1"/>
    <col min="10752" max="10752" width="21.42578125" customWidth="1"/>
    <col min="10753" max="10753" width="4.85546875" customWidth="1"/>
    <col min="10754" max="10754" width="36.85546875" customWidth="1"/>
    <col min="10755" max="10757" width="6.140625" customWidth="1"/>
    <col min="10758" max="10758" width="5.28515625" customWidth="1"/>
    <col min="10759" max="10759" width="5.5703125" customWidth="1"/>
    <col min="10760" max="10760" width="5.85546875" customWidth="1"/>
    <col min="10761" max="10761" width="6.42578125" customWidth="1"/>
    <col min="10762" max="10762" width="4.85546875" customWidth="1"/>
    <col min="10763" max="10763" width="5.28515625" customWidth="1"/>
    <col min="10764" max="10764" width="6.85546875" customWidth="1"/>
    <col min="10765" max="10765" width="7" customWidth="1"/>
    <col min="10766" max="10766" width="8.42578125" customWidth="1"/>
    <col min="10767" max="10768" width="7.28515625" customWidth="1"/>
    <col min="10769" max="10769" width="8.42578125" customWidth="1"/>
    <col min="10770" max="10770" width="8.5703125" customWidth="1"/>
    <col min="10771" max="10771" width="7.28515625" customWidth="1"/>
    <col min="10772" max="10772" width="4.85546875" customWidth="1"/>
    <col min="10773" max="10773" width="4.42578125" customWidth="1"/>
    <col min="11007" max="11007" width="4.7109375" customWidth="1"/>
    <col min="11008" max="11008" width="21.42578125" customWidth="1"/>
    <col min="11009" max="11009" width="4.85546875" customWidth="1"/>
    <col min="11010" max="11010" width="36.85546875" customWidth="1"/>
    <col min="11011" max="11013" width="6.140625" customWidth="1"/>
    <col min="11014" max="11014" width="5.28515625" customWidth="1"/>
    <col min="11015" max="11015" width="5.5703125" customWidth="1"/>
    <col min="11016" max="11016" width="5.85546875" customWidth="1"/>
    <col min="11017" max="11017" width="6.42578125" customWidth="1"/>
    <col min="11018" max="11018" width="4.85546875" customWidth="1"/>
    <col min="11019" max="11019" width="5.28515625" customWidth="1"/>
    <col min="11020" max="11020" width="6.85546875" customWidth="1"/>
    <col min="11021" max="11021" width="7" customWidth="1"/>
    <col min="11022" max="11022" width="8.42578125" customWidth="1"/>
    <col min="11023" max="11024" width="7.28515625" customWidth="1"/>
    <col min="11025" max="11025" width="8.42578125" customWidth="1"/>
    <col min="11026" max="11026" width="8.5703125" customWidth="1"/>
    <col min="11027" max="11027" width="7.28515625" customWidth="1"/>
    <col min="11028" max="11028" width="4.85546875" customWidth="1"/>
    <col min="11029" max="11029" width="4.42578125" customWidth="1"/>
    <col min="11263" max="11263" width="4.7109375" customWidth="1"/>
    <col min="11264" max="11264" width="21.42578125" customWidth="1"/>
    <col min="11265" max="11265" width="4.85546875" customWidth="1"/>
    <col min="11266" max="11266" width="36.85546875" customWidth="1"/>
    <col min="11267" max="11269" width="6.140625" customWidth="1"/>
    <col min="11270" max="11270" width="5.28515625" customWidth="1"/>
    <col min="11271" max="11271" width="5.5703125" customWidth="1"/>
    <col min="11272" max="11272" width="5.85546875" customWidth="1"/>
    <col min="11273" max="11273" width="6.42578125" customWidth="1"/>
    <col min="11274" max="11274" width="4.85546875" customWidth="1"/>
    <col min="11275" max="11275" width="5.28515625" customWidth="1"/>
    <col min="11276" max="11276" width="6.85546875" customWidth="1"/>
    <col min="11277" max="11277" width="7" customWidth="1"/>
    <col min="11278" max="11278" width="8.42578125" customWidth="1"/>
    <col min="11279" max="11280" width="7.28515625" customWidth="1"/>
    <col min="11281" max="11281" width="8.42578125" customWidth="1"/>
    <col min="11282" max="11282" width="8.5703125" customWidth="1"/>
    <col min="11283" max="11283" width="7.28515625" customWidth="1"/>
    <col min="11284" max="11284" width="4.85546875" customWidth="1"/>
    <col min="11285" max="11285" width="4.42578125" customWidth="1"/>
    <col min="11519" max="11519" width="4.7109375" customWidth="1"/>
    <col min="11520" max="11520" width="21.42578125" customWidth="1"/>
    <col min="11521" max="11521" width="4.85546875" customWidth="1"/>
    <col min="11522" max="11522" width="36.85546875" customWidth="1"/>
    <col min="11523" max="11525" width="6.140625" customWidth="1"/>
    <col min="11526" max="11526" width="5.28515625" customWidth="1"/>
    <col min="11527" max="11527" width="5.5703125" customWidth="1"/>
    <col min="11528" max="11528" width="5.85546875" customWidth="1"/>
    <col min="11529" max="11529" width="6.42578125" customWidth="1"/>
    <col min="11530" max="11530" width="4.85546875" customWidth="1"/>
    <col min="11531" max="11531" width="5.28515625" customWidth="1"/>
    <col min="11532" max="11532" width="6.85546875" customWidth="1"/>
    <col min="11533" max="11533" width="7" customWidth="1"/>
    <col min="11534" max="11534" width="8.42578125" customWidth="1"/>
    <col min="11535" max="11536" width="7.28515625" customWidth="1"/>
    <col min="11537" max="11537" width="8.42578125" customWidth="1"/>
    <col min="11538" max="11538" width="8.5703125" customWidth="1"/>
    <col min="11539" max="11539" width="7.28515625" customWidth="1"/>
    <col min="11540" max="11540" width="4.85546875" customWidth="1"/>
    <col min="11541" max="11541" width="4.42578125" customWidth="1"/>
    <col min="11775" max="11775" width="4.7109375" customWidth="1"/>
    <col min="11776" max="11776" width="21.42578125" customWidth="1"/>
    <col min="11777" max="11777" width="4.85546875" customWidth="1"/>
    <col min="11778" max="11778" width="36.85546875" customWidth="1"/>
    <col min="11779" max="11781" width="6.140625" customWidth="1"/>
    <col min="11782" max="11782" width="5.28515625" customWidth="1"/>
    <col min="11783" max="11783" width="5.5703125" customWidth="1"/>
    <col min="11784" max="11784" width="5.85546875" customWidth="1"/>
    <col min="11785" max="11785" width="6.42578125" customWidth="1"/>
    <col min="11786" max="11786" width="4.85546875" customWidth="1"/>
    <col min="11787" max="11787" width="5.28515625" customWidth="1"/>
    <col min="11788" max="11788" width="6.85546875" customWidth="1"/>
    <col min="11789" max="11789" width="7" customWidth="1"/>
    <col min="11790" max="11790" width="8.42578125" customWidth="1"/>
    <col min="11791" max="11792" width="7.28515625" customWidth="1"/>
    <col min="11793" max="11793" width="8.42578125" customWidth="1"/>
    <col min="11794" max="11794" width="8.5703125" customWidth="1"/>
    <col min="11795" max="11795" width="7.28515625" customWidth="1"/>
    <col min="11796" max="11796" width="4.85546875" customWidth="1"/>
    <col min="11797" max="11797" width="4.42578125" customWidth="1"/>
    <col min="12031" max="12031" width="4.7109375" customWidth="1"/>
    <col min="12032" max="12032" width="21.42578125" customWidth="1"/>
    <col min="12033" max="12033" width="4.85546875" customWidth="1"/>
    <col min="12034" max="12034" width="36.85546875" customWidth="1"/>
    <col min="12035" max="12037" width="6.140625" customWidth="1"/>
    <col min="12038" max="12038" width="5.28515625" customWidth="1"/>
    <col min="12039" max="12039" width="5.5703125" customWidth="1"/>
    <col min="12040" max="12040" width="5.85546875" customWidth="1"/>
    <col min="12041" max="12041" width="6.42578125" customWidth="1"/>
    <col min="12042" max="12042" width="4.85546875" customWidth="1"/>
    <col min="12043" max="12043" width="5.28515625" customWidth="1"/>
    <col min="12044" max="12044" width="6.85546875" customWidth="1"/>
    <col min="12045" max="12045" width="7" customWidth="1"/>
    <col min="12046" max="12046" width="8.42578125" customWidth="1"/>
    <col min="12047" max="12048" width="7.28515625" customWidth="1"/>
    <col min="12049" max="12049" width="8.42578125" customWidth="1"/>
    <col min="12050" max="12050" width="8.5703125" customWidth="1"/>
    <col min="12051" max="12051" width="7.28515625" customWidth="1"/>
    <col min="12052" max="12052" width="4.85546875" customWidth="1"/>
    <col min="12053" max="12053" width="4.42578125" customWidth="1"/>
    <col min="12287" max="12287" width="4.7109375" customWidth="1"/>
    <col min="12288" max="12288" width="21.42578125" customWidth="1"/>
    <col min="12289" max="12289" width="4.85546875" customWidth="1"/>
    <col min="12290" max="12290" width="36.85546875" customWidth="1"/>
    <col min="12291" max="12293" width="6.140625" customWidth="1"/>
    <col min="12294" max="12294" width="5.28515625" customWidth="1"/>
    <col min="12295" max="12295" width="5.5703125" customWidth="1"/>
    <col min="12296" max="12296" width="5.85546875" customWidth="1"/>
    <col min="12297" max="12297" width="6.42578125" customWidth="1"/>
    <col min="12298" max="12298" width="4.85546875" customWidth="1"/>
    <col min="12299" max="12299" width="5.28515625" customWidth="1"/>
    <col min="12300" max="12300" width="6.85546875" customWidth="1"/>
    <col min="12301" max="12301" width="7" customWidth="1"/>
    <col min="12302" max="12302" width="8.42578125" customWidth="1"/>
    <col min="12303" max="12304" width="7.28515625" customWidth="1"/>
    <col min="12305" max="12305" width="8.42578125" customWidth="1"/>
    <col min="12306" max="12306" width="8.5703125" customWidth="1"/>
    <col min="12307" max="12307" width="7.28515625" customWidth="1"/>
    <col min="12308" max="12308" width="4.85546875" customWidth="1"/>
    <col min="12309" max="12309" width="4.42578125" customWidth="1"/>
    <col min="12543" max="12543" width="4.7109375" customWidth="1"/>
    <col min="12544" max="12544" width="21.42578125" customWidth="1"/>
    <col min="12545" max="12545" width="4.85546875" customWidth="1"/>
    <col min="12546" max="12546" width="36.85546875" customWidth="1"/>
    <col min="12547" max="12549" width="6.140625" customWidth="1"/>
    <col min="12550" max="12550" width="5.28515625" customWidth="1"/>
    <col min="12551" max="12551" width="5.5703125" customWidth="1"/>
    <col min="12552" max="12552" width="5.85546875" customWidth="1"/>
    <col min="12553" max="12553" width="6.42578125" customWidth="1"/>
    <col min="12554" max="12554" width="4.85546875" customWidth="1"/>
    <col min="12555" max="12555" width="5.28515625" customWidth="1"/>
    <col min="12556" max="12556" width="6.85546875" customWidth="1"/>
    <col min="12557" max="12557" width="7" customWidth="1"/>
    <col min="12558" max="12558" width="8.42578125" customWidth="1"/>
    <col min="12559" max="12560" width="7.28515625" customWidth="1"/>
    <col min="12561" max="12561" width="8.42578125" customWidth="1"/>
    <col min="12562" max="12562" width="8.5703125" customWidth="1"/>
    <col min="12563" max="12563" width="7.28515625" customWidth="1"/>
    <col min="12564" max="12564" width="4.85546875" customWidth="1"/>
    <col min="12565" max="12565" width="4.42578125" customWidth="1"/>
    <col min="12799" max="12799" width="4.7109375" customWidth="1"/>
    <col min="12800" max="12800" width="21.42578125" customWidth="1"/>
    <col min="12801" max="12801" width="4.85546875" customWidth="1"/>
    <col min="12802" max="12802" width="36.85546875" customWidth="1"/>
    <col min="12803" max="12805" width="6.140625" customWidth="1"/>
    <col min="12806" max="12806" width="5.28515625" customWidth="1"/>
    <col min="12807" max="12807" width="5.5703125" customWidth="1"/>
    <col min="12808" max="12808" width="5.85546875" customWidth="1"/>
    <col min="12809" max="12809" width="6.42578125" customWidth="1"/>
    <col min="12810" max="12810" width="4.85546875" customWidth="1"/>
    <col min="12811" max="12811" width="5.28515625" customWidth="1"/>
    <col min="12812" max="12812" width="6.85546875" customWidth="1"/>
    <col min="12813" max="12813" width="7" customWidth="1"/>
    <col min="12814" max="12814" width="8.42578125" customWidth="1"/>
    <col min="12815" max="12816" width="7.28515625" customWidth="1"/>
    <col min="12817" max="12817" width="8.42578125" customWidth="1"/>
    <col min="12818" max="12818" width="8.5703125" customWidth="1"/>
    <col min="12819" max="12819" width="7.28515625" customWidth="1"/>
    <col min="12820" max="12820" width="4.85546875" customWidth="1"/>
    <col min="12821" max="12821" width="4.42578125" customWidth="1"/>
    <col min="13055" max="13055" width="4.7109375" customWidth="1"/>
    <col min="13056" max="13056" width="21.42578125" customWidth="1"/>
    <col min="13057" max="13057" width="4.85546875" customWidth="1"/>
    <col min="13058" max="13058" width="36.85546875" customWidth="1"/>
    <col min="13059" max="13061" width="6.140625" customWidth="1"/>
    <col min="13062" max="13062" width="5.28515625" customWidth="1"/>
    <col min="13063" max="13063" width="5.5703125" customWidth="1"/>
    <col min="13064" max="13064" width="5.85546875" customWidth="1"/>
    <col min="13065" max="13065" width="6.42578125" customWidth="1"/>
    <col min="13066" max="13066" width="4.85546875" customWidth="1"/>
    <col min="13067" max="13067" width="5.28515625" customWidth="1"/>
    <col min="13068" max="13068" width="6.85546875" customWidth="1"/>
    <col min="13069" max="13069" width="7" customWidth="1"/>
    <col min="13070" max="13070" width="8.42578125" customWidth="1"/>
    <col min="13071" max="13072" width="7.28515625" customWidth="1"/>
    <col min="13073" max="13073" width="8.42578125" customWidth="1"/>
    <col min="13074" max="13074" width="8.5703125" customWidth="1"/>
    <col min="13075" max="13075" width="7.28515625" customWidth="1"/>
    <col min="13076" max="13076" width="4.85546875" customWidth="1"/>
    <col min="13077" max="13077" width="4.42578125" customWidth="1"/>
    <col min="13311" max="13311" width="4.7109375" customWidth="1"/>
    <col min="13312" max="13312" width="21.42578125" customWidth="1"/>
    <col min="13313" max="13313" width="4.85546875" customWidth="1"/>
    <col min="13314" max="13314" width="36.85546875" customWidth="1"/>
    <col min="13315" max="13317" width="6.140625" customWidth="1"/>
    <col min="13318" max="13318" width="5.28515625" customWidth="1"/>
    <col min="13319" max="13319" width="5.5703125" customWidth="1"/>
    <col min="13320" max="13320" width="5.85546875" customWidth="1"/>
    <col min="13321" max="13321" width="6.42578125" customWidth="1"/>
    <col min="13322" max="13322" width="4.85546875" customWidth="1"/>
    <col min="13323" max="13323" width="5.28515625" customWidth="1"/>
    <col min="13324" max="13324" width="6.85546875" customWidth="1"/>
    <col min="13325" max="13325" width="7" customWidth="1"/>
    <col min="13326" max="13326" width="8.42578125" customWidth="1"/>
    <col min="13327" max="13328" width="7.28515625" customWidth="1"/>
    <col min="13329" max="13329" width="8.42578125" customWidth="1"/>
    <col min="13330" max="13330" width="8.5703125" customWidth="1"/>
    <col min="13331" max="13331" width="7.28515625" customWidth="1"/>
    <col min="13332" max="13332" width="4.85546875" customWidth="1"/>
    <col min="13333" max="13333" width="4.42578125" customWidth="1"/>
    <col min="13567" max="13567" width="4.7109375" customWidth="1"/>
    <col min="13568" max="13568" width="21.42578125" customWidth="1"/>
    <col min="13569" max="13569" width="4.85546875" customWidth="1"/>
    <col min="13570" max="13570" width="36.85546875" customWidth="1"/>
    <col min="13571" max="13573" width="6.140625" customWidth="1"/>
    <col min="13574" max="13574" width="5.28515625" customWidth="1"/>
    <col min="13575" max="13575" width="5.5703125" customWidth="1"/>
    <col min="13576" max="13576" width="5.85546875" customWidth="1"/>
    <col min="13577" max="13577" width="6.42578125" customWidth="1"/>
    <col min="13578" max="13578" width="4.85546875" customWidth="1"/>
    <col min="13579" max="13579" width="5.28515625" customWidth="1"/>
    <col min="13580" max="13580" width="6.85546875" customWidth="1"/>
    <col min="13581" max="13581" width="7" customWidth="1"/>
    <col min="13582" max="13582" width="8.42578125" customWidth="1"/>
    <col min="13583" max="13584" width="7.28515625" customWidth="1"/>
    <col min="13585" max="13585" width="8.42578125" customWidth="1"/>
    <col min="13586" max="13586" width="8.5703125" customWidth="1"/>
    <col min="13587" max="13587" width="7.28515625" customWidth="1"/>
    <col min="13588" max="13588" width="4.85546875" customWidth="1"/>
    <col min="13589" max="13589" width="4.42578125" customWidth="1"/>
    <col min="13823" max="13823" width="4.7109375" customWidth="1"/>
    <col min="13824" max="13824" width="21.42578125" customWidth="1"/>
    <col min="13825" max="13825" width="4.85546875" customWidth="1"/>
    <col min="13826" max="13826" width="36.85546875" customWidth="1"/>
    <col min="13827" max="13829" width="6.140625" customWidth="1"/>
    <col min="13830" max="13830" width="5.28515625" customWidth="1"/>
    <col min="13831" max="13831" width="5.5703125" customWidth="1"/>
    <col min="13832" max="13832" width="5.85546875" customWidth="1"/>
    <col min="13833" max="13833" width="6.42578125" customWidth="1"/>
    <col min="13834" max="13834" width="4.85546875" customWidth="1"/>
    <col min="13835" max="13835" width="5.28515625" customWidth="1"/>
    <col min="13836" max="13836" width="6.85546875" customWidth="1"/>
    <col min="13837" max="13837" width="7" customWidth="1"/>
    <col min="13838" max="13838" width="8.42578125" customWidth="1"/>
    <col min="13839" max="13840" width="7.28515625" customWidth="1"/>
    <col min="13841" max="13841" width="8.42578125" customWidth="1"/>
    <col min="13842" max="13842" width="8.5703125" customWidth="1"/>
    <col min="13843" max="13843" width="7.28515625" customWidth="1"/>
    <col min="13844" max="13844" width="4.85546875" customWidth="1"/>
    <col min="13845" max="13845" width="4.42578125" customWidth="1"/>
    <col min="14079" max="14079" width="4.7109375" customWidth="1"/>
    <col min="14080" max="14080" width="21.42578125" customWidth="1"/>
    <col min="14081" max="14081" width="4.85546875" customWidth="1"/>
    <col min="14082" max="14082" width="36.85546875" customWidth="1"/>
    <col min="14083" max="14085" width="6.140625" customWidth="1"/>
    <col min="14086" max="14086" width="5.28515625" customWidth="1"/>
    <col min="14087" max="14087" width="5.5703125" customWidth="1"/>
    <col min="14088" max="14088" width="5.85546875" customWidth="1"/>
    <col min="14089" max="14089" width="6.42578125" customWidth="1"/>
    <col min="14090" max="14090" width="4.85546875" customWidth="1"/>
    <col min="14091" max="14091" width="5.28515625" customWidth="1"/>
    <col min="14092" max="14092" width="6.85546875" customWidth="1"/>
    <col min="14093" max="14093" width="7" customWidth="1"/>
    <col min="14094" max="14094" width="8.42578125" customWidth="1"/>
    <col min="14095" max="14096" width="7.28515625" customWidth="1"/>
    <col min="14097" max="14097" width="8.42578125" customWidth="1"/>
    <col min="14098" max="14098" width="8.5703125" customWidth="1"/>
    <col min="14099" max="14099" width="7.28515625" customWidth="1"/>
    <col min="14100" max="14100" width="4.85546875" customWidth="1"/>
    <col min="14101" max="14101" width="4.42578125" customWidth="1"/>
    <col min="14335" max="14335" width="4.7109375" customWidth="1"/>
    <col min="14336" max="14336" width="21.42578125" customWidth="1"/>
    <col min="14337" max="14337" width="4.85546875" customWidth="1"/>
    <col min="14338" max="14338" width="36.85546875" customWidth="1"/>
    <col min="14339" max="14341" width="6.140625" customWidth="1"/>
    <col min="14342" max="14342" width="5.28515625" customWidth="1"/>
    <col min="14343" max="14343" width="5.5703125" customWidth="1"/>
    <col min="14344" max="14344" width="5.85546875" customWidth="1"/>
    <col min="14345" max="14345" width="6.42578125" customWidth="1"/>
    <col min="14346" max="14346" width="4.85546875" customWidth="1"/>
    <col min="14347" max="14347" width="5.28515625" customWidth="1"/>
    <col min="14348" max="14348" width="6.85546875" customWidth="1"/>
    <col min="14349" max="14349" width="7" customWidth="1"/>
    <col min="14350" max="14350" width="8.42578125" customWidth="1"/>
    <col min="14351" max="14352" width="7.28515625" customWidth="1"/>
    <col min="14353" max="14353" width="8.42578125" customWidth="1"/>
    <col min="14354" max="14354" width="8.5703125" customWidth="1"/>
    <col min="14355" max="14355" width="7.28515625" customWidth="1"/>
    <col min="14356" max="14356" width="4.85546875" customWidth="1"/>
    <col min="14357" max="14357" width="4.42578125" customWidth="1"/>
    <col min="14591" max="14591" width="4.7109375" customWidth="1"/>
    <col min="14592" max="14592" width="21.42578125" customWidth="1"/>
    <col min="14593" max="14593" width="4.85546875" customWidth="1"/>
    <col min="14594" max="14594" width="36.85546875" customWidth="1"/>
    <col min="14595" max="14597" width="6.140625" customWidth="1"/>
    <col min="14598" max="14598" width="5.28515625" customWidth="1"/>
    <col min="14599" max="14599" width="5.5703125" customWidth="1"/>
    <col min="14600" max="14600" width="5.85546875" customWidth="1"/>
    <col min="14601" max="14601" width="6.42578125" customWidth="1"/>
    <col min="14602" max="14602" width="4.85546875" customWidth="1"/>
    <col min="14603" max="14603" width="5.28515625" customWidth="1"/>
    <col min="14604" max="14604" width="6.85546875" customWidth="1"/>
    <col min="14605" max="14605" width="7" customWidth="1"/>
    <col min="14606" max="14606" width="8.42578125" customWidth="1"/>
    <col min="14607" max="14608" width="7.28515625" customWidth="1"/>
    <col min="14609" max="14609" width="8.42578125" customWidth="1"/>
    <col min="14610" max="14610" width="8.5703125" customWidth="1"/>
    <col min="14611" max="14611" width="7.28515625" customWidth="1"/>
    <col min="14612" max="14612" width="4.85546875" customWidth="1"/>
    <col min="14613" max="14613" width="4.42578125" customWidth="1"/>
    <col min="14847" max="14847" width="4.7109375" customWidth="1"/>
    <col min="14848" max="14848" width="21.42578125" customWidth="1"/>
    <col min="14849" max="14849" width="4.85546875" customWidth="1"/>
    <col min="14850" max="14850" width="36.85546875" customWidth="1"/>
    <col min="14851" max="14853" width="6.140625" customWidth="1"/>
    <col min="14854" max="14854" width="5.28515625" customWidth="1"/>
    <col min="14855" max="14855" width="5.5703125" customWidth="1"/>
    <col min="14856" max="14856" width="5.85546875" customWidth="1"/>
    <col min="14857" max="14857" width="6.42578125" customWidth="1"/>
    <col min="14858" max="14858" width="4.85546875" customWidth="1"/>
    <col min="14859" max="14859" width="5.28515625" customWidth="1"/>
    <col min="14860" max="14860" width="6.85546875" customWidth="1"/>
    <col min="14861" max="14861" width="7" customWidth="1"/>
    <col min="14862" max="14862" width="8.42578125" customWidth="1"/>
    <col min="14863" max="14864" width="7.28515625" customWidth="1"/>
    <col min="14865" max="14865" width="8.42578125" customWidth="1"/>
    <col min="14866" max="14866" width="8.5703125" customWidth="1"/>
    <col min="14867" max="14867" width="7.28515625" customWidth="1"/>
    <col min="14868" max="14868" width="4.85546875" customWidth="1"/>
    <col min="14869" max="14869" width="4.42578125" customWidth="1"/>
    <col min="15103" max="15103" width="4.7109375" customWidth="1"/>
    <col min="15104" max="15104" width="21.42578125" customWidth="1"/>
    <col min="15105" max="15105" width="4.85546875" customWidth="1"/>
    <col min="15106" max="15106" width="36.85546875" customWidth="1"/>
    <col min="15107" max="15109" width="6.140625" customWidth="1"/>
    <col min="15110" max="15110" width="5.28515625" customWidth="1"/>
    <col min="15111" max="15111" width="5.5703125" customWidth="1"/>
    <col min="15112" max="15112" width="5.85546875" customWidth="1"/>
    <col min="15113" max="15113" width="6.42578125" customWidth="1"/>
    <col min="15114" max="15114" width="4.85546875" customWidth="1"/>
    <col min="15115" max="15115" width="5.28515625" customWidth="1"/>
    <col min="15116" max="15116" width="6.85546875" customWidth="1"/>
    <col min="15117" max="15117" width="7" customWidth="1"/>
    <col min="15118" max="15118" width="8.42578125" customWidth="1"/>
    <col min="15119" max="15120" width="7.28515625" customWidth="1"/>
    <col min="15121" max="15121" width="8.42578125" customWidth="1"/>
    <col min="15122" max="15122" width="8.5703125" customWidth="1"/>
    <col min="15123" max="15123" width="7.28515625" customWidth="1"/>
    <col min="15124" max="15124" width="4.85546875" customWidth="1"/>
    <col min="15125" max="15125" width="4.42578125" customWidth="1"/>
    <col min="15359" max="15359" width="4.7109375" customWidth="1"/>
    <col min="15360" max="15360" width="21.42578125" customWidth="1"/>
    <col min="15361" max="15361" width="4.85546875" customWidth="1"/>
    <col min="15362" max="15362" width="36.85546875" customWidth="1"/>
    <col min="15363" max="15365" width="6.140625" customWidth="1"/>
    <col min="15366" max="15366" width="5.28515625" customWidth="1"/>
    <col min="15367" max="15367" width="5.5703125" customWidth="1"/>
    <col min="15368" max="15368" width="5.85546875" customWidth="1"/>
    <col min="15369" max="15369" width="6.42578125" customWidth="1"/>
    <col min="15370" max="15370" width="4.85546875" customWidth="1"/>
    <col min="15371" max="15371" width="5.28515625" customWidth="1"/>
    <col min="15372" max="15372" width="6.85546875" customWidth="1"/>
    <col min="15373" max="15373" width="7" customWidth="1"/>
    <col min="15374" max="15374" width="8.42578125" customWidth="1"/>
    <col min="15375" max="15376" width="7.28515625" customWidth="1"/>
    <col min="15377" max="15377" width="8.42578125" customWidth="1"/>
    <col min="15378" max="15378" width="8.5703125" customWidth="1"/>
    <col min="15379" max="15379" width="7.28515625" customWidth="1"/>
    <col min="15380" max="15380" width="4.85546875" customWidth="1"/>
    <col min="15381" max="15381" width="4.42578125" customWidth="1"/>
    <col min="15615" max="15615" width="4.7109375" customWidth="1"/>
    <col min="15616" max="15616" width="21.42578125" customWidth="1"/>
    <col min="15617" max="15617" width="4.85546875" customWidth="1"/>
    <col min="15618" max="15618" width="36.85546875" customWidth="1"/>
    <col min="15619" max="15621" width="6.140625" customWidth="1"/>
    <col min="15622" max="15622" width="5.28515625" customWidth="1"/>
    <col min="15623" max="15623" width="5.5703125" customWidth="1"/>
    <col min="15624" max="15624" width="5.85546875" customWidth="1"/>
    <col min="15625" max="15625" width="6.42578125" customWidth="1"/>
    <col min="15626" max="15626" width="4.85546875" customWidth="1"/>
    <col min="15627" max="15627" width="5.28515625" customWidth="1"/>
    <col min="15628" max="15628" width="6.85546875" customWidth="1"/>
    <col min="15629" max="15629" width="7" customWidth="1"/>
    <col min="15630" max="15630" width="8.42578125" customWidth="1"/>
    <col min="15631" max="15632" width="7.28515625" customWidth="1"/>
    <col min="15633" max="15633" width="8.42578125" customWidth="1"/>
    <col min="15634" max="15634" width="8.5703125" customWidth="1"/>
    <col min="15635" max="15635" width="7.28515625" customWidth="1"/>
    <col min="15636" max="15636" width="4.85546875" customWidth="1"/>
    <col min="15637" max="15637" width="4.42578125" customWidth="1"/>
    <col min="15871" max="15871" width="4.7109375" customWidth="1"/>
    <col min="15872" max="15872" width="21.42578125" customWidth="1"/>
    <col min="15873" max="15873" width="4.85546875" customWidth="1"/>
    <col min="15874" max="15874" width="36.85546875" customWidth="1"/>
    <col min="15875" max="15877" width="6.140625" customWidth="1"/>
    <col min="15878" max="15878" width="5.28515625" customWidth="1"/>
    <col min="15879" max="15879" width="5.5703125" customWidth="1"/>
    <col min="15880" max="15880" width="5.85546875" customWidth="1"/>
    <col min="15881" max="15881" width="6.42578125" customWidth="1"/>
    <col min="15882" max="15882" width="4.85546875" customWidth="1"/>
    <col min="15883" max="15883" width="5.28515625" customWidth="1"/>
    <col min="15884" max="15884" width="6.85546875" customWidth="1"/>
    <col min="15885" max="15885" width="7" customWidth="1"/>
    <col min="15886" max="15886" width="8.42578125" customWidth="1"/>
    <col min="15887" max="15888" width="7.28515625" customWidth="1"/>
    <col min="15889" max="15889" width="8.42578125" customWidth="1"/>
    <col min="15890" max="15890" width="8.5703125" customWidth="1"/>
    <col min="15891" max="15891" width="7.28515625" customWidth="1"/>
    <col min="15892" max="15892" width="4.85546875" customWidth="1"/>
    <col min="15893" max="15893" width="4.42578125" customWidth="1"/>
    <col min="16127" max="16127" width="4.7109375" customWidth="1"/>
    <col min="16128" max="16128" width="21.42578125" customWidth="1"/>
    <col min="16129" max="16129" width="4.85546875" customWidth="1"/>
    <col min="16130" max="16130" width="36.85546875" customWidth="1"/>
    <col min="16131" max="16133" width="6.140625" customWidth="1"/>
    <col min="16134" max="16134" width="5.28515625" customWidth="1"/>
    <col min="16135" max="16135" width="5.5703125" customWidth="1"/>
    <col min="16136" max="16136" width="5.85546875" customWidth="1"/>
    <col min="16137" max="16137" width="6.42578125" customWidth="1"/>
    <col min="16138" max="16138" width="4.85546875" customWidth="1"/>
    <col min="16139" max="16139" width="5.28515625" customWidth="1"/>
    <col min="16140" max="16140" width="6.85546875" customWidth="1"/>
    <col min="16141" max="16141" width="7" customWidth="1"/>
    <col min="16142" max="16142" width="8.42578125" customWidth="1"/>
    <col min="16143" max="16144" width="7.28515625" customWidth="1"/>
    <col min="16145" max="16145" width="8.42578125" customWidth="1"/>
    <col min="16146" max="16146" width="8.5703125" customWidth="1"/>
    <col min="16147" max="16147" width="7.28515625" customWidth="1"/>
    <col min="16148" max="16148" width="4.85546875" customWidth="1"/>
    <col min="16149" max="16149" width="4.42578125" customWidth="1"/>
  </cols>
  <sheetData>
    <row r="2" spans="1:19" ht="20.25" x14ac:dyDescent="0.3">
      <c r="A2" s="390" t="s">
        <v>0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  <c r="O2" s="390"/>
      <c r="P2" s="390"/>
      <c r="Q2" s="390"/>
      <c r="R2" s="390"/>
      <c r="S2" s="390"/>
    </row>
    <row r="3" spans="1:19" x14ac:dyDescent="0.25">
      <c r="A3" s="391" t="s">
        <v>1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</row>
    <row r="4" spans="1:19" x14ac:dyDescent="0.25">
      <c r="A4" s="392" t="s">
        <v>2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  <c r="Q4" s="392"/>
      <c r="R4" s="392"/>
      <c r="S4" s="392"/>
    </row>
    <row r="6" spans="1:19" ht="114.75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  <c r="M6" s="1" t="s">
        <v>15</v>
      </c>
      <c r="N6" s="1" t="s">
        <v>16</v>
      </c>
      <c r="O6" s="1" t="s">
        <v>17</v>
      </c>
      <c r="P6" s="1" t="s">
        <v>18</v>
      </c>
      <c r="Q6" s="1" t="s">
        <v>19</v>
      </c>
      <c r="R6" s="1" t="s">
        <v>20</v>
      </c>
      <c r="S6" s="1" t="s">
        <v>21</v>
      </c>
    </row>
    <row r="7" spans="1:19" ht="127.5" x14ac:dyDescent="0.25">
      <c r="A7" s="2">
        <v>11</v>
      </c>
      <c r="B7" s="3" t="s">
        <v>22</v>
      </c>
      <c r="C7" s="2" t="s">
        <v>23</v>
      </c>
      <c r="D7" s="8" t="s">
        <v>24</v>
      </c>
      <c r="E7" s="2" t="s">
        <v>25</v>
      </c>
      <c r="F7" s="2" t="s">
        <v>25</v>
      </c>
      <c r="G7" s="2" t="s">
        <v>25</v>
      </c>
      <c r="H7" s="2" t="s">
        <v>26</v>
      </c>
      <c r="I7" s="2"/>
      <c r="J7" s="2" t="s">
        <v>27</v>
      </c>
      <c r="K7" s="2" t="s">
        <v>28</v>
      </c>
      <c r="L7" s="2" t="s">
        <v>29</v>
      </c>
      <c r="M7" s="2" t="s">
        <v>30</v>
      </c>
      <c r="N7" s="2" t="s">
        <v>31</v>
      </c>
      <c r="O7" s="2" t="s">
        <v>32</v>
      </c>
      <c r="P7" s="2" t="s">
        <v>33</v>
      </c>
      <c r="Q7" s="5" t="s">
        <v>34</v>
      </c>
      <c r="R7" s="2" t="s">
        <v>35</v>
      </c>
      <c r="S7" s="2" t="s">
        <v>36</v>
      </c>
    </row>
    <row r="8" spans="1:19" ht="76.5" x14ac:dyDescent="0.25">
      <c r="A8" s="2">
        <v>11</v>
      </c>
      <c r="B8" s="3" t="s">
        <v>37</v>
      </c>
      <c r="C8" s="2" t="s">
        <v>38</v>
      </c>
      <c r="D8" s="2" t="s">
        <v>39</v>
      </c>
      <c r="E8" s="2" t="s">
        <v>25</v>
      </c>
      <c r="F8" s="2" t="s">
        <v>25</v>
      </c>
      <c r="G8" s="2"/>
      <c r="H8" s="2"/>
      <c r="I8" s="2"/>
      <c r="J8" s="2" t="s">
        <v>27</v>
      </c>
      <c r="K8" s="2" t="s">
        <v>28</v>
      </c>
      <c r="L8" s="2" t="s">
        <v>40</v>
      </c>
      <c r="M8" s="2" t="s">
        <v>41</v>
      </c>
      <c r="N8" s="2" t="s">
        <v>42</v>
      </c>
      <c r="O8" s="2" t="s">
        <v>43</v>
      </c>
      <c r="P8" s="2" t="s">
        <v>33</v>
      </c>
      <c r="Q8" s="5" t="s">
        <v>34</v>
      </c>
      <c r="R8" s="2" t="s">
        <v>44</v>
      </c>
      <c r="S8" s="2" t="s">
        <v>45</v>
      </c>
    </row>
    <row r="9" spans="1:19" ht="114.75" x14ac:dyDescent="0.25">
      <c r="A9" s="2">
        <v>11</v>
      </c>
      <c r="B9" s="3" t="s">
        <v>46</v>
      </c>
      <c r="C9" s="2" t="s">
        <v>47</v>
      </c>
      <c r="D9" s="2" t="s">
        <v>48</v>
      </c>
      <c r="E9" s="2"/>
      <c r="F9" s="2"/>
      <c r="G9" s="2"/>
      <c r="H9" s="2"/>
      <c r="I9" s="2"/>
      <c r="J9" s="2" t="s">
        <v>49</v>
      </c>
      <c r="K9" s="2" t="s">
        <v>28</v>
      </c>
      <c r="L9" s="2" t="s">
        <v>50</v>
      </c>
      <c r="M9" s="2" t="s">
        <v>51</v>
      </c>
      <c r="N9" s="2" t="s">
        <v>52</v>
      </c>
      <c r="O9" s="2" t="s">
        <v>53</v>
      </c>
      <c r="P9" s="2" t="s">
        <v>54</v>
      </c>
      <c r="Q9" s="5" t="s">
        <v>55</v>
      </c>
      <c r="R9" s="2" t="s">
        <v>56</v>
      </c>
      <c r="S9" s="2" t="s">
        <v>45</v>
      </c>
    </row>
    <row r="10" spans="1:19" ht="204" x14ac:dyDescent="0.25">
      <c r="A10" s="2">
        <v>11</v>
      </c>
      <c r="B10" s="3" t="s">
        <v>57</v>
      </c>
      <c r="C10" s="2" t="s">
        <v>58</v>
      </c>
      <c r="D10" s="2" t="s">
        <v>59</v>
      </c>
      <c r="E10" s="2"/>
      <c r="F10" s="2"/>
      <c r="G10" s="2"/>
      <c r="H10" s="2"/>
      <c r="I10" s="2"/>
      <c r="J10" s="2" t="s">
        <v>27</v>
      </c>
      <c r="K10" s="2" t="s">
        <v>28</v>
      </c>
      <c r="L10" s="2" t="s">
        <v>60</v>
      </c>
      <c r="M10" s="2"/>
      <c r="N10" s="2" t="s">
        <v>61</v>
      </c>
      <c r="O10" s="2" t="s">
        <v>62</v>
      </c>
      <c r="P10" s="2" t="s">
        <v>33</v>
      </c>
      <c r="Q10" s="5" t="s">
        <v>34</v>
      </c>
      <c r="R10" s="2" t="s">
        <v>63</v>
      </c>
      <c r="S10" s="2" t="s">
        <v>45</v>
      </c>
    </row>
    <row r="11" spans="1:19" ht="293.25" x14ac:dyDescent="0.25">
      <c r="A11" s="2">
        <v>10</v>
      </c>
      <c r="B11" s="3" t="s">
        <v>64</v>
      </c>
      <c r="C11" s="2" t="s">
        <v>65</v>
      </c>
      <c r="D11" s="2" t="s">
        <v>66</v>
      </c>
      <c r="E11" s="2"/>
      <c r="F11" s="2"/>
      <c r="G11" s="2"/>
      <c r="H11" s="2" t="s">
        <v>67</v>
      </c>
      <c r="I11" s="2"/>
      <c r="J11" s="2" t="s">
        <v>27</v>
      </c>
      <c r="K11" s="2" t="s">
        <v>28</v>
      </c>
      <c r="L11" s="2" t="s">
        <v>68</v>
      </c>
      <c r="M11" s="2" t="s">
        <v>69</v>
      </c>
      <c r="N11" s="2" t="s">
        <v>70</v>
      </c>
      <c r="O11" s="2" t="s">
        <v>71</v>
      </c>
      <c r="P11" s="2" t="s">
        <v>33</v>
      </c>
      <c r="Q11" s="5" t="s">
        <v>72</v>
      </c>
      <c r="R11" s="2" t="s">
        <v>73</v>
      </c>
      <c r="S11" s="2" t="s">
        <v>45</v>
      </c>
    </row>
    <row r="12" spans="1:19" ht="293.25" x14ac:dyDescent="0.25">
      <c r="A12" s="2">
        <v>11</v>
      </c>
      <c r="B12" s="3" t="s">
        <v>74</v>
      </c>
      <c r="C12" s="2" t="s">
        <v>75</v>
      </c>
      <c r="D12" s="2" t="s">
        <v>76</v>
      </c>
      <c r="E12" s="2" t="s">
        <v>77</v>
      </c>
      <c r="F12" s="2" t="s">
        <v>78</v>
      </c>
      <c r="G12" s="2"/>
      <c r="H12" s="2" t="s">
        <v>25</v>
      </c>
      <c r="I12" s="2"/>
      <c r="J12" s="2" t="s">
        <v>27</v>
      </c>
      <c r="K12" s="2" t="s">
        <v>28</v>
      </c>
      <c r="L12" s="2" t="s">
        <v>79</v>
      </c>
      <c r="M12" s="2" t="s">
        <v>80</v>
      </c>
      <c r="N12" s="2" t="s">
        <v>81</v>
      </c>
      <c r="O12" s="2" t="s">
        <v>82</v>
      </c>
      <c r="P12" s="2" t="s">
        <v>33</v>
      </c>
      <c r="Q12" s="5" t="s">
        <v>83</v>
      </c>
      <c r="R12" s="2" t="s">
        <v>84</v>
      </c>
      <c r="S12" s="2" t="s">
        <v>36</v>
      </c>
    </row>
    <row r="13" spans="1:19" ht="178.5" x14ac:dyDescent="0.25">
      <c r="A13" s="2">
        <v>11</v>
      </c>
      <c r="B13" s="3" t="s">
        <v>85</v>
      </c>
      <c r="C13" s="2" t="s">
        <v>86</v>
      </c>
      <c r="D13" s="4" t="s">
        <v>87</v>
      </c>
      <c r="E13" s="2" t="s">
        <v>25</v>
      </c>
      <c r="F13" s="2" t="s">
        <v>25</v>
      </c>
      <c r="G13" s="4" t="s">
        <v>78</v>
      </c>
      <c r="H13" s="2" t="s">
        <v>26</v>
      </c>
      <c r="I13" s="2"/>
      <c r="J13" s="2" t="s">
        <v>27</v>
      </c>
      <c r="K13" s="2" t="s">
        <v>28</v>
      </c>
      <c r="L13" s="2" t="s">
        <v>88</v>
      </c>
      <c r="M13" s="2" t="s">
        <v>89</v>
      </c>
      <c r="N13" s="2" t="s">
        <v>81</v>
      </c>
      <c r="O13" s="2" t="s">
        <v>82</v>
      </c>
      <c r="P13" s="2" t="s">
        <v>90</v>
      </c>
      <c r="Q13" s="5" t="s">
        <v>91</v>
      </c>
      <c r="R13" s="2" t="s">
        <v>92</v>
      </c>
      <c r="S13" s="2" t="s">
        <v>36</v>
      </c>
    </row>
    <row r="14" spans="1:19" ht="293.25" x14ac:dyDescent="0.25">
      <c r="A14" s="2">
        <v>11</v>
      </c>
      <c r="B14" s="3" t="s">
        <v>93</v>
      </c>
      <c r="C14" s="2" t="s">
        <v>75</v>
      </c>
      <c r="D14" s="2" t="s">
        <v>76</v>
      </c>
      <c r="E14" s="2" t="s">
        <v>77</v>
      </c>
      <c r="F14" s="2" t="s">
        <v>94</v>
      </c>
      <c r="G14" s="2"/>
      <c r="H14" s="2" t="s">
        <v>25</v>
      </c>
      <c r="I14" s="2"/>
      <c r="J14" s="2" t="s">
        <v>27</v>
      </c>
      <c r="K14" s="2" t="s">
        <v>95</v>
      </c>
      <c r="L14" s="2" t="s">
        <v>79</v>
      </c>
      <c r="M14" s="2" t="s">
        <v>80</v>
      </c>
      <c r="N14" s="2" t="s">
        <v>81</v>
      </c>
      <c r="O14" s="2" t="s">
        <v>96</v>
      </c>
      <c r="P14" s="2" t="s">
        <v>33</v>
      </c>
      <c r="Q14" s="5" t="s">
        <v>83</v>
      </c>
      <c r="R14" s="2" t="s">
        <v>97</v>
      </c>
      <c r="S14" s="2" t="s">
        <v>36</v>
      </c>
    </row>
    <row r="15" spans="1:19" ht="140.25" x14ac:dyDescent="0.25">
      <c r="A15" s="2">
        <v>11</v>
      </c>
      <c r="B15" s="3" t="s">
        <v>98</v>
      </c>
      <c r="C15" s="2" t="s">
        <v>99</v>
      </c>
      <c r="D15" s="2" t="s">
        <v>100</v>
      </c>
      <c r="E15" s="2" t="s">
        <v>25</v>
      </c>
      <c r="F15" s="2"/>
      <c r="G15" s="2"/>
      <c r="H15" s="2" t="s">
        <v>26</v>
      </c>
      <c r="I15" s="2"/>
      <c r="J15" s="2" t="s">
        <v>27</v>
      </c>
      <c r="K15" s="2" t="s">
        <v>28</v>
      </c>
      <c r="L15" s="2" t="s">
        <v>29</v>
      </c>
      <c r="M15" s="2" t="s">
        <v>101</v>
      </c>
      <c r="N15" s="2" t="s">
        <v>102</v>
      </c>
      <c r="O15" s="2" t="s">
        <v>43</v>
      </c>
      <c r="P15" s="2" t="s">
        <v>103</v>
      </c>
      <c r="Q15" s="5" t="s">
        <v>34</v>
      </c>
      <c r="R15" s="2" t="s">
        <v>104</v>
      </c>
      <c r="S15" s="2" t="s">
        <v>36</v>
      </c>
    </row>
    <row r="16" spans="1:19" ht="293.25" x14ac:dyDescent="0.25">
      <c r="A16" s="2">
        <v>11</v>
      </c>
      <c r="B16" s="3" t="s">
        <v>105</v>
      </c>
      <c r="C16" s="2" t="s">
        <v>86</v>
      </c>
      <c r="D16" s="4" t="s">
        <v>87</v>
      </c>
      <c r="E16" s="2" t="s">
        <v>25</v>
      </c>
      <c r="F16" s="2" t="s">
        <v>25</v>
      </c>
      <c r="G16" s="4" t="s">
        <v>94</v>
      </c>
      <c r="H16" s="2" t="s">
        <v>26</v>
      </c>
      <c r="I16" s="2"/>
      <c r="J16" s="2" t="s">
        <v>27</v>
      </c>
      <c r="K16" s="2" t="s">
        <v>28</v>
      </c>
      <c r="L16" s="2" t="s">
        <v>88</v>
      </c>
      <c r="M16" s="2" t="s">
        <v>89</v>
      </c>
      <c r="N16" s="2" t="s">
        <v>81</v>
      </c>
      <c r="O16" s="2" t="s">
        <v>96</v>
      </c>
      <c r="P16" s="2" t="s">
        <v>90</v>
      </c>
      <c r="Q16" s="5" t="s">
        <v>91</v>
      </c>
      <c r="R16" s="2" t="s">
        <v>106</v>
      </c>
      <c r="S16" s="2" t="s">
        <v>36</v>
      </c>
    </row>
    <row r="17" spans="1:19" ht="344.25" x14ac:dyDescent="0.25">
      <c r="A17" s="2">
        <v>11</v>
      </c>
      <c r="B17" s="3" t="s">
        <v>107</v>
      </c>
      <c r="C17" s="2" t="s">
        <v>108</v>
      </c>
      <c r="D17" s="2" t="s">
        <v>109</v>
      </c>
      <c r="E17" s="2" t="s">
        <v>25</v>
      </c>
      <c r="F17" s="2" t="s">
        <v>25</v>
      </c>
      <c r="G17" s="2" t="s">
        <v>25</v>
      </c>
      <c r="H17" s="2" t="s">
        <v>26</v>
      </c>
      <c r="I17" s="2"/>
      <c r="J17" s="2" t="s">
        <v>27</v>
      </c>
      <c r="K17" s="2" t="s">
        <v>28</v>
      </c>
      <c r="L17" s="2" t="s">
        <v>110</v>
      </c>
      <c r="M17" s="2" t="s">
        <v>111</v>
      </c>
      <c r="N17" s="2" t="s">
        <v>112</v>
      </c>
      <c r="O17" s="2" t="s">
        <v>113</v>
      </c>
      <c r="P17" s="2" t="s">
        <v>33</v>
      </c>
      <c r="Q17" s="5" t="s">
        <v>114</v>
      </c>
      <c r="R17" s="2" t="s">
        <v>115</v>
      </c>
      <c r="S17" s="2" t="s">
        <v>45</v>
      </c>
    </row>
    <row r="18" spans="1:19" ht="191.25" x14ac:dyDescent="0.25">
      <c r="A18" s="2">
        <v>11</v>
      </c>
      <c r="B18" s="3" t="s">
        <v>116</v>
      </c>
      <c r="C18" s="2" t="s">
        <v>117</v>
      </c>
      <c r="D18" s="2" t="s">
        <v>118</v>
      </c>
      <c r="E18" s="2"/>
      <c r="F18" s="2"/>
      <c r="G18" s="2"/>
      <c r="H18" s="2"/>
      <c r="I18" s="2"/>
      <c r="J18" s="2" t="s">
        <v>49</v>
      </c>
      <c r="K18" s="2" t="s">
        <v>28</v>
      </c>
      <c r="L18" s="2" t="s">
        <v>119</v>
      </c>
      <c r="M18" s="2" t="s">
        <v>120</v>
      </c>
      <c r="N18" s="2" t="s">
        <v>121</v>
      </c>
      <c r="O18" s="2" t="s">
        <v>122</v>
      </c>
      <c r="P18" s="2" t="s">
        <v>54</v>
      </c>
      <c r="Q18" s="5" t="s">
        <v>123</v>
      </c>
      <c r="R18" s="2" t="s">
        <v>124</v>
      </c>
      <c r="S18" s="2" t="s">
        <v>45</v>
      </c>
    </row>
    <row r="19" spans="1:19" ht="178.5" x14ac:dyDescent="0.25">
      <c r="A19" s="2">
        <v>11</v>
      </c>
      <c r="B19" s="3" t="s">
        <v>125</v>
      </c>
      <c r="C19" s="2" t="s">
        <v>126</v>
      </c>
      <c r="D19" s="2" t="s">
        <v>127</v>
      </c>
      <c r="E19" s="2" t="s">
        <v>25</v>
      </c>
      <c r="F19" s="2" t="s">
        <v>25</v>
      </c>
      <c r="G19" s="2"/>
      <c r="H19" s="2" t="s">
        <v>26</v>
      </c>
      <c r="I19" s="2"/>
      <c r="J19" s="2" t="s">
        <v>27</v>
      </c>
      <c r="K19" s="2" t="s">
        <v>28</v>
      </c>
      <c r="L19" s="2" t="s">
        <v>128</v>
      </c>
      <c r="M19" s="2" t="s">
        <v>129</v>
      </c>
      <c r="N19" s="2" t="s">
        <v>130</v>
      </c>
      <c r="O19" s="2" t="s">
        <v>131</v>
      </c>
      <c r="P19" s="2" t="s">
        <v>132</v>
      </c>
      <c r="Q19" s="5" t="s">
        <v>133</v>
      </c>
      <c r="R19" s="2" t="s">
        <v>134</v>
      </c>
      <c r="S19" s="2" t="s">
        <v>45</v>
      </c>
    </row>
    <row r="20" spans="1:19" ht="204" x14ac:dyDescent="0.25">
      <c r="A20" s="2">
        <v>11</v>
      </c>
      <c r="B20" s="3" t="s">
        <v>135</v>
      </c>
      <c r="C20" s="2" t="s">
        <v>136</v>
      </c>
      <c r="D20" s="4" t="s">
        <v>137</v>
      </c>
      <c r="E20" s="2" t="s">
        <v>25</v>
      </c>
      <c r="F20" s="2" t="s">
        <v>25</v>
      </c>
      <c r="G20" s="2" t="s">
        <v>25</v>
      </c>
      <c r="H20" s="2" t="s">
        <v>26</v>
      </c>
      <c r="I20" s="2"/>
      <c r="J20" s="2" t="s">
        <v>27</v>
      </c>
      <c r="K20" s="2" t="s">
        <v>28</v>
      </c>
      <c r="L20" s="2" t="s">
        <v>138</v>
      </c>
      <c r="M20" s="2" t="s">
        <v>139</v>
      </c>
      <c r="N20" s="2" t="s">
        <v>31</v>
      </c>
      <c r="O20" s="2" t="s">
        <v>62</v>
      </c>
      <c r="P20" s="2" t="s">
        <v>33</v>
      </c>
      <c r="Q20" s="5" t="s">
        <v>34</v>
      </c>
      <c r="R20" s="2" t="s">
        <v>140</v>
      </c>
      <c r="S20" s="2" t="s">
        <v>36</v>
      </c>
    </row>
    <row r="21" spans="1:19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19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19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</sheetData>
  <autoFilter ref="A6:S6"/>
  <mergeCells count="3">
    <mergeCell ref="A2:S2"/>
    <mergeCell ref="A3:S3"/>
    <mergeCell ref="A4:S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49"/>
  <sheetViews>
    <sheetView zoomScaleNormal="100" workbookViewId="0">
      <selection activeCell="C15" sqref="C15"/>
    </sheetView>
  </sheetViews>
  <sheetFormatPr defaultRowHeight="15.75" x14ac:dyDescent="0.25"/>
  <cols>
    <col min="1" max="1" width="34.28515625" style="13" customWidth="1"/>
    <col min="2" max="2" width="7.5703125" style="13" customWidth="1"/>
    <col min="3" max="3" width="7.85546875" style="13" customWidth="1"/>
    <col min="4" max="4" width="10.28515625" style="13" customWidth="1"/>
    <col min="5" max="5" width="13.42578125" style="13" customWidth="1"/>
    <col min="6" max="6" width="11.42578125" style="13" customWidth="1"/>
    <col min="7" max="7" width="14.42578125" style="13" customWidth="1"/>
    <col min="8" max="8" width="11.28515625" style="13" customWidth="1"/>
    <col min="9" max="9" width="35" style="13" customWidth="1"/>
    <col min="10" max="10" width="28.85546875" style="13" customWidth="1"/>
    <col min="11" max="16384" width="9.140625" style="13"/>
  </cols>
  <sheetData>
    <row r="1" spans="1:19" s="33" customFormat="1" ht="51.75" customHeight="1" x14ac:dyDescent="0.3">
      <c r="A1" s="463" t="s">
        <v>255</v>
      </c>
      <c r="B1" s="463"/>
      <c r="C1" s="463"/>
      <c r="D1" s="463"/>
      <c r="E1" s="463"/>
      <c r="F1" s="463"/>
      <c r="G1" s="463"/>
      <c r="H1" s="463"/>
      <c r="I1" s="463"/>
    </row>
    <row r="3" spans="1:19" s="47" customFormat="1" ht="15" customHeight="1" x14ac:dyDescent="0.25">
      <c r="A3" s="444" t="s">
        <v>224</v>
      </c>
      <c r="B3" s="444" t="s">
        <v>234</v>
      </c>
      <c r="C3" s="444" t="s">
        <v>300</v>
      </c>
      <c r="D3" s="444" t="s">
        <v>226</v>
      </c>
      <c r="E3" s="444" t="s">
        <v>227</v>
      </c>
      <c r="F3" s="444" t="s">
        <v>228</v>
      </c>
      <c r="G3" s="444" t="s">
        <v>231</v>
      </c>
      <c r="H3" s="444" t="s">
        <v>249</v>
      </c>
      <c r="I3" s="444" t="s">
        <v>195</v>
      </c>
      <c r="J3" s="444" t="s">
        <v>386</v>
      </c>
      <c r="K3" s="457" t="s">
        <v>393</v>
      </c>
      <c r="L3" s="457"/>
      <c r="M3" s="457"/>
      <c r="N3" s="457"/>
      <c r="O3" s="457"/>
      <c r="P3" s="457"/>
      <c r="Q3" s="457"/>
      <c r="R3" s="457"/>
      <c r="S3" s="457"/>
    </row>
    <row r="4" spans="1:19" s="47" customFormat="1" ht="134.25" customHeight="1" x14ac:dyDescent="0.25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218" t="s">
        <v>379</v>
      </c>
      <c r="L4" s="218" t="s">
        <v>143</v>
      </c>
      <c r="M4" s="218" t="s">
        <v>380</v>
      </c>
      <c r="N4" s="218" t="s">
        <v>381</v>
      </c>
      <c r="O4" s="46" t="s">
        <v>382</v>
      </c>
      <c r="P4" s="46" t="s">
        <v>383</v>
      </c>
      <c r="Q4" s="46" t="s">
        <v>384</v>
      </c>
      <c r="R4" s="46" t="s">
        <v>385</v>
      </c>
      <c r="S4" s="46" t="s">
        <v>195</v>
      </c>
    </row>
    <row r="5" spans="1:19" s="15" customFormat="1" x14ac:dyDescent="0.25">
      <c r="A5" s="14">
        <v>1</v>
      </c>
      <c r="B5" s="14">
        <v>2</v>
      </c>
      <c r="C5" s="14">
        <v>3</v>
      </c>
      <c r="D5" s="14">
        <v>4</v>
      </c>
      <c r="E5" s="14" t="s">
        <v>266</v>
      </c>
      <c r="F5" s="14" t="s">
        <v>238</v>
      </c>
      <c r="G5" s="14" t="s">
        <v>239</v>
      </c>
      <c r="H5" s="14" t="s">
        <v>548</v>
      </c>
      <c r="I5" s="14">
        <v>9</v>
      </c>
      <c r="J5" s="14">
        <v>10</v>
      </c>
      <c r="K5" s="14">
        <v>11</v>
      </c>
      <c r="L5" s="14">
        <v>12</v>
      </c>
      <c r="M5" s="14">
        <v>13</v>
      </c>
      <c r="N5" s="14">
        <v>14</v>
      </c>
      <c r="O5" s="14">
        <v>15</v>
      </c>
      <c r="P5" s="14">
        <v>16</v>
      </c>
      <c r="Q5" s="14">
        <v>17</v>
      </c>
      <c r="R5" s="14">
        <v>18</v>
      </c>
      <c r="S5" s="14">
        <v>19</v>
      </c>
    </row>
    <row r="6" spans="1:19" ht="30" customHeight="1" x14ac:dyDescent="0.25">
      <c r="A6" s="64" t="s">
        <v>233</v>
      </c>
      <c r="B6" s="45" t="s">
        <v>492</v>
      </c>
      <c r="C6" s="290">
        <v>44</v>
      </c>
      <c r="D6" s="291">
        <v>2500</v>
      </c>
      <c r="E6" s="293">
        <f>C6*D6</f>
        <v>110000</v>
      </c>
      <c r="F6" s="57">
        <f>'2-Исх.д-е'!C16</f>
        <v>179025</v>
      </c>
      <c r="G6" s="39">
        <f>E6/F6</f>
        <v>0.61443932411674351</v>
      </c>
      <c r="H6" s="39">
        <f>G6*'2-Исх.д-е'!$C$11</f>
        <v>101.38248847926268</v>
      </c>
      <c r="I6" s="62" t="s">
        <v>240</v>
      </c>
      <c r="J6" s="228" t="s">
        <v>389</v>
      </c>
      <c r="K6" s="234"/>
      <c r="L6" s="234"/>
      <c r="M6" s="234"/>
      <c r="N6" s="234"/>
      <c r="O6" s="234"/>
      <c r="P6" s="234"/>
      <c r="Q6" s="234"/>
      <c r="R6" s="234"/>
      <c r="S6" s="219"/>
    </row>
    <row r="7" spans="1:19" ht="38.25" customHeight="1" x14ac:dyDescent="0.25">
      <c r="A7" s="65" t="s">
        <v>594</v>
      </c>
      <c r="B7" s="66" t="s">
        <v>466</v>
      </c>
      <c r="C7" s="292">
        <v>4</v>
      </c>
      <c r="D7" s="344">
        <v>250</v>
      </c>
      <c r="E7" s="337">
        <f t="shared" ref="E7" si="0">C7*D7</f>
        <v>1000</v>
      </c>
      <c r="F7" s="340">
        <f t="shared" ref="F7" si="1">F6</f>
        <v>179025</v>
      </c>
      <c r="G7" s="53">
        <f t="shared" ref="G7" si="2">E7/F7</f>
        <v>5.5858120374249406E-3</v>
      </c>
      <c r="H7" s="53">
        <f>G7*'2-Исх.д-е'!$C$11</f>
        <v>0.92165898617511521</v>
      </c>
      <c r="I7" s="63" t="s">
        <v>670</v>
      </c>
      <c r="J7" s="228" t="s">
        <v>390</v>
      </c>
      <c r="K7" s="234"/>
      <c r="L7" s="234"/>
      <c r="M7" s="234"/>
      <c r="N7" s="234"/>
      <c r="O7" s="234"/>
      <c r="P7" s="234"/>
      <c r="Q7" s="234"/>
      <c r="R7" s="234"/>
      <c r="S7" s="220"/>
    </row>
    <row r="8" spans="1:19" ht="46.5" customHeight="1" x14ac:dyDescent="0.25">
      <c r="A8" s="65" t="s">
        <v>592</v>
      </c>
      <c r="B8" s="66" t="s">
        <v>591</v>
      </c>
      <c r="C8" s="292">
        <f>3575*12</f>
        <v>42900</v>
      </c>
      <c r="D8" s="344">
        <v>0.82</v>
      </c>
      <c r="E8" s="337">
        <f>C8*D8</f>
        <v>35178</v>
      </c>
      <c r="F8" s="340">
        <f>F7</f>
        <v>179025</v>
      </c>
      <c r="G8" s="53">
        <f t="shared" ref="G8" si="3">E8/F8</f>
        <v>0.19649769585253457</v>
      </c>
      <c r="H8" s="53">
        <f>G8*'2-Исх.д-е'!$C$11</f>
        <v>32.422119815668204</v>
      </c>
      <c r="I8" s="63" t="s">
        <v>671</v>
      </c>
      <c r="J8" s="228"/>
      <c r="K8" s="234"/>
      <c r="L8" s="234"/>
      <c r="M8" s="234"/>
      <c r="N8" s="234"/>
      <c r="O8" s="234"/>
      <c r="P8" s="234"/>
      <c r="Q8" s="234"/>
      <c r="R8" s="234"/>
      <c r="S8" s="220"/>
    </row>
    <row r="9" spans="1:19" ht="26.25" customHeight="1" x14ac:dyDescent="0.25">
      <c r="A9" s="65" t="s">
        <v>593</v>
      </c>
      <c r="B9" s="66" t="s">
        <v>568</v>
      </c>
      <c r="C9" s="292">
        <v>2</v>
      </c>
      <c r="D9" s="344">
        <v>1240</v>
      </c>
      <c r="E9" s="337">
        <f t="shared" ref="E9" si="4">C9*D9</f>
        <v>2480</v>
      </c>
      <c r="F9" s="340">
        <f>F8</f>
        <v>179025</v>
      </c>
      <c r="G9" s="53">
        <f t="shared" ref="G9" si="5">E9/F9</f>
        <v>1.3852813852813853E-2</v>
      </c>
      <c r="H9" s="53">
        <f>G9*'2-Исх.д-е'!$C$11</f>
        <v>2.2857142857142856</v>
      </c>
      <c r="I9" s="320" t="s">
        <v>672</v>
      </c>
      <c r="J9" s="228"/>
      <c r="K9" s="234"/>
      <c r="L9" s="234"/>
      <c r="M9" s="234"/>
      <c r="N9" s="234"/>
      <c r="O9" s="234"/>
      <c r="P9" s="234"/>
      <c r="Q9" s="234"/>
      <c r="R9" s="234"/>
      <c r="S9" s="220"/>
    </row>
    <row r="10" spans="1:19" ht="33" customHeight="1" x14ac:dyDescent="0.25">
      <c r="A10" s="294" t="s">
        <v>602</v>
      </c>
      <c r="B10" s="66"/>
      <c r="C10" s="292"/>
      <c r="D10" s="333"/>
      <c r="E10" s="337">
        <f t="shared" ref="E10:E23" si="6">C10*D10</f>
        <v>0</v>
      </c>
      <c r="F10" s="340">
        <f t="shared" ref="F10:F14" si="7">F9</f>
        <v>179025</v>
      </c>
      <c r="G10" s="53">
        <f t="shared" ref="G10:G14" si="8">E10/F10</f>
        <v>0</v>
      </c>
      <c r="H10" s="53">
        <f>G10*'2-Исх.д-е'!$C$11</f>
        <v>0</v>
      </c>
      <c r="I10" s="324"/>
      <c r="J10" s="228" t="s">
        <v>391</v>
      </c>
      <c r="K10" s="234"/>
      <c r="L10" s="234"/>
      <c r="M10" s="234">
        <v>30</v>
      </c>
      <c r="N10" s="234"/>
      <c r="O10" s="234">
        <v>460</v>
      </c>
      <c r="P10" s="234">
        <v>525</v>
      </c>
      <c r="Q10" s="234">
        <v>100</v>
      </c>
      <c r="R10" s="234">
        <v>50</v>
      </c>
      <c r="S10" s="220"/>
    </row>
    <row r="11" spans="1:19" ht="29.25" customHeight="1" x14ac:dyDescent="0.25">
      <c r="A11" s="294" t="s">
        <v>599</v>
      </c>
      <c r="B11" s="66" t="s">
        <v>667</v>
      </c>
      <c r="C11" s="292">
        <v>400</v>
      </c>
      <c r="D11" s="333">
        <v>80</v>
      </c>
      <c r="E11" s="337">
        <f t="shared" ref="E11:E14" si="9">C11*D11</f>
        <v>32000</v>
      </c>
      <c r="F11" s="340">
        <f t="shared" si="7"/>
        <v>179025</v>
      </c>
      <c r="G11" s="53">
        <f t="shared" si="8"/>
        <v>0.1787459851975981</v>
      </c>
      <c r="H11" s="53">
        <f>G11*'2-Исх.д-е'!$C$11</f>
        <v>29.493087557603687</v>
      </c>
      <c r="I11" s="63" t="s">
        <v>712</v>
      </c>
      <c r="J11" s="228"/>
      <c r="K11" s="234"/>
      <c r="L11" s="234"/>
      <c r="M11" s="234"/>
      <c r="N11" s="234"/>
      <c r="O11" s="234"/>
      <c r="P11" s="234"/>
      <c r="Q11" s="234"/>
      <c r="R11" s="234"/>
      <c r="S11" s="220"/>
    </row>
    <row r="12" spans="1:19" ht="30.75" customHeight="1" x14ac:dyDescent="0.25">
      <c r="A12" s="294" t="s">
        <v>600</v>
      </c>
      <c r="B12" s="66" t="s">
        <v>667</v>
      </c>
      <c r="C12" s="292">
        <v>300</v>
      </c>
      <c r="D12" s="333">
        <v>60</v>
      </c>
      <c r="E12" s="337">
        <f t="shared" si="9"/>
        <v>18000</v>
      </c>
      <c r="F12" s="340">
        <f t="shared" si="7"/>
        <v>179025</v>
      </c>
      <c r="G12" s="53">
        <f t="shared" si="8"/>
        <v>0.10054461667364893</v>
      </c>
      <c r="H12" s="53">
        <f>G12*'2-Исх.д-е'!$C$11</f>
        <v>16.589861751152075</v>
      </c>
      <c r="I12" s="63" t="s">
        <v>713</v>
      </c>
      <c r="J12" s="228"/>
      <c r="K12" s="234"/>
      <c r="L12" s="234"/>
      <c r="M12" s="234"/>
      <c r="N12" s="234"/>
      <c r="O12" s="234"/>
      <c r="P12" s="234"/>
      <c r="Q12" s="234"/>
      <c r="R12" s="234"/>
      <c r="S12" s="220"/>
    </row>
    <row r="13" spans="1:19" ht="28.5" customHeight="1" x14ac:dyDescent="0.25">
      <c r="A13" s="294" t="s">
        <v>601</v>
      </c>
      <c r="B13" s="66" t="s">
        <v>667</v>
      </c>
      <c r="C13" s="292">
        <v>100</v>
      </c>
      <c r="D13" s="333">
        <v>250</v>
      </c>
      <c r="E13" s="337">
        <f t="shared" si="9"/>
        <v>25000</v>
      </c>
      <c r="F13" s="340">
        <f t="shared" si="7"/>
        <v>179025</v>
      </c>
      <c r="G13" s="53">
        <f t="shared" si="8"/>
        <v>0.13964530093562352</v>
      </c>
      <c r="H13" s="53">
        <f>G13*'2-Исх.д-е'!$C$11</f>
        <v>23.041474654377883</v>
      </c>
      <c r="I13" s="63" t="s">
        <v>714</v>
      </c>
      <c r="J13" s="228"/>
      <c r="K13" s="234"/>
      <c r="L13" s="234"/>
      <c r="M13" s="234"/>
      <c r="N13" s="234"/>
      <c r="O13" s="234"/>
      <c r="P13" s="234"/>
      <c r="Q13" s="234"/>
      <c r="R13" s="234"/>
      <c r="S13" s="220"/>
    </row>
    <row r="14" spans="1:19" ht="26.25" customHeight="1" x14ac:dyDescent="0.25">
      <c r="A14" s="294" t="s">
        <v>603</v>
      </c>
      <c r="B14" s="66" t="s">
        <v>667</v>
      </c>
      <c r="C14" s="292">
        <v>120</v>
      </c>
      <c r="D14" s="333">
        <v>180</v>
      </c>
      <c r="E14" s="337">
        <f t="shared" si="9"/>
        <v>21600</v>
      </c>
      <c r="F14" s="340">
        <f t="shared" si="7"/>
        <v>179025</v>
      </c>
      <c r="G14" s="53">
        <f t="shared" si="8"/>
        <v>0.12065354000837872</v>
      </c>
      <c r="H14" s="53">
        <f>G14*'2-Исх.д-е'!$C$11</f>
        <v>19.907834101382488</v>
      </c>
      <c r="I14" s="63" t="s">
        <v>715</v>
      </c>
      <c r="J14" s="228"/>
      <c r="K14" s="234"/>
      <c r="L14" s="234"/>
      <c r="M14" s="234"/>
      <c r="N14" s="234"/>
      <c r="O14" s="234"/>
      <c r="P14" s="234"/>
      <c r="Q14" s="234"/>
      <c r="R14" s="234"/>
      <c r="S14" s="220"/>
    </row>
    <row r="15" spans="1:19" ht="51.75" x14ac:dyDescent="0.25">
      <c r="A15" s="65" t="s">
        <v>241</v>
      </c>
      <c r="B15" s="66" t="s">
        <v>595</v>
      </c>
      <c r="C15" s="292">
        <v>4</v>
      </c>
      <c r="D15" s="333">
        <v>58600</v>
      </c>
      <c r="E15" s="337">
        <f>C15*D15</f>
        <v>234400</v>
      </c>
      <c r="F15" s="340">
        <f>F10</f>
        <v>179025</v>
      </c>
      <c r="G15" s="53">
        <f t="shared" ref="G15:G23" si="10">E15/F15</f>
        <v>1.309314341572406</v>
      </c>
      <c r="H15" s="53">
        <f>G15*'2-Исх.д-е'!$C$11</f>
        <v>216.036866359447</v>
      </c>
      <c r="I15" s="320" t="s">
        <v>596</v>
      </c>
      <c r="J15" s="228"/>
      <c r="K15" s="234"/>
      <c r="L15" s="234"/>
      <c r="M15" s="234"/>
      <c r="N15" s="234"/>
      <c r="O15" s="234"/>
      <c r="P15" s="234"/>
      <c r="Q15" s="234"/>
      <c r="R15" s="234"/>
      <c r="S15" s="220"/>
    </row>
    <row r="16" spans="1:19" ht="26.25" x14ac:dyDescent="0.25">
      <c r="A16" s="294" t="s">
        <v>493</v>
      </c>
      <c r="B16" s="66" t="s">
        <v>243</v>
      </c>
      <c r="C16" s="292">
        <v>1</v>
      </c>
      <c r="D16" s="333">
        <v>100000</v>
      </c>
      <c r="E16" s="337">
        <f t="shared" si="6"/>
        <v>100000</v>
      </c>
      <c r="F16" s="340">
        <f t="shared" ref="F16:F22" si="11">F15</f>
        <v>179025</v>
      </c>
      <c r="G16" s="53">
        <f t="shared" si="10"/>
        <v>0.55858120374249409</v>
      </c>
      <c r="H16" s="53">
        <f>G16*'2-Исх.д-е'!$C$11</f>
        <v>92.16589861751153</v>
      </c>
      <c r="I16" s="320" t="s">
        <v>598</v>
      </c>
      <c r="J16" s="229"/>
      <c r="K16" s="235"/>
      <c r="L16" s="235"/>
      <c r="M16" s="235"/>
      <c r="N16" s="235"/>
      <c r="O16" s="235"/>
      <c r="P16" s="235"/>
      <c r="Q16" s="235"/>
      <c r="R16" s="235"/>
      <c r="S16" s="220"/>
    </row>
    <row r="17" spans="1:20" ht="64.5" x14ac:dyDescent="0.25">
      <c r="A17" s="65" t="s">
        <v>242</v>
      </c>
      <c r="B17" s="66" t="s">
        <v>569</v>
      </c>
      <c r="C17" s="292">
        <v>4</v>
      </c>
      <c r="D17" s="333">
        <v>58000</v>
      </c>
      <c r="E17" s="337">
        <f t="shared" si="6"/>
        <v>232000</v>
      </c>
      <c r="F17" s="340">
        <f>F16</f>
        <v>179025</v>
      </c>
      <c r="G17" s="53">
        <f t="shared" si="10"/>
        <v>1.2959083926825863</v>
      </c>
      <c r="H17" s="53">
        <f>G17*'2-Исх.д-е'!$C$11</f>
        <v>213.82488479262673</v>
      </c>
      <c r="I17" s="63" t="s">
        <v>597</v>
      </c>
      <c r="J17" s="229"/>
      <c r="K17" s="235"/>
      <c r="L17" s="235"/>
      <c r="M17" s="235"/>
      <c r="N17" s="235"/>
      <c r="O17" s="235"/>
      <c r="P17" s="235"/>
      <c r="Q17" s="235"/>
      <c r="R17" s="235"/>
      <c r="S17" s="220"/>
    </row>
    <row r="18" spans="1:20" ht="26.25" x14ac:dyDescent="0.25">
      <c r="A18" s="65" t="s">
        <v>345</v>
      </c>
      <c r="B18" s="66" t="s">
        <v>243</v>
      </c>
      <c r="C18" s="292">
        <v>1</v>
      </c>
      <c r="D18" s="289">
        <v>774627.51</v>
      </c>
      <c r="E18" s="337">
        <f t="shared" si="6"/>
        <v>774627.51</v>
      </c>
      <c r="F18" s="57">
        <f t="shared" si="11"/>
        <v>179025</v>
      </c>
      <c r="G18" s="39">
        <f t="shared" si="10"/>
        <v>4.326923669878509</v>
      </c>
      <c r="H18" s="39">
        <f>G18*'2-Исх.д-е'!$C$11</f>
        <v>713.94240552995393</v>
      </c>
      <c r="I18" s="62" t="s">
        <v>346</v>
      </c>
      <c r="J18" s="229"/>
      <c r="K18" s="235"/>
      <c r="L18" s="235"/>
      <c r="M18" s="235"/>
      <c r="N18" s="235"/>
      <c r="O18" s="235"/>
      <c r="P18" s="235"/>
      <c r="Q18" s="235"/>
      <c r="R18" s="235"/>
      <c r="S18" s="220"/>
    </row>
    <row r="19" spans="1:20" ht="26.25" x14ac:dyDescent="0.25">
      <c r="A19" s="65" t="s">
        <v>321</v>
      </c>
      <c r="B19" s="66" t="s">
        <v>243</v>
      </c>
      <c r="C19" s="292">
        <v>1</v>
      </c>
      <c r="D19" s="289">
        <v>500066.33</v>
      </c>
      <c r="E19" s="337">
        <f t="shared" si="6"/>
        <v>500066.33</v>
      </c>
      <c r="F19" s="57">
        <f t="shared" si="11"/>
        <v>179025</v>
      </c>
      <c r="G19" s="39">
        <f t="shared" si="10"/>
        <v>2.793276525624913</v>
      </c>
      <c r="H19" s="39">
        <f>G19*'2-Исх.д-е'!$C$11</f>
        <v>460.89062672811065</v>
      </c>
      <c r="I19" s="62" t="s">
        <v>346</v>
      </c>
      <c r="J19" s="229"/>
      <c r="K19" s="235"/>
      <c r="L19" s="235"/>
      <c r="M19" s="235"/>
      <c r="N19" s="235"/>
      <c r="O19" s="235"/>
      <c r="P19" s="235"/>
      <c r="Q19" s="235"/>
      <c r="R19" s="235"/>
      <c r="S19" s="220"/>
    </row>
    <row r="20" spans="1:20" hidden="1" x14ac:dyDescent="0.25">
      <c r="A20" s="65"/>
      <c r="B20" s="66"/>
      <c r="C20" s="292"/>
      <c r="D20" s="289"/>
      <c r="E20" s="337">
        <f t="shared" si="6"/>
        <v>0</v>
      </c>
      <c r="F20" s="57">
        <f t="shared" si="11"/>
        <v>179025</v>
      </c>
      <c r="G20" s="39">
        <f t="shared" si="10"/>
        <v>0</v>
      </c>
      <c r="H20" s="39">
        <f>G20*'2-Исх.д-е'!$C$11</f>
        <v>0</v>
      </c>
      <c r="I20" s="63"/>
      <c r="J20" s="229"/>
      <c r="K20" s="235"/>
      <c r="L20" s="235"/>
      <c r="M20" s="235"/>
      <c r="N20" s="235"/>
      <c r="O20" s="235"/>
      <c r="P20" s="235"/>
      <c r="Q20" s="235"/>
      <c r="R20" s="235"/>
      <c r="S20" s="220"/>
    </row>
    <row r="21" spans="1:20" hidden="1" x14ac:dyDescent="0.25">
      <c r="A21" s="65"/>
      <c r="B21" s="66"/>
      <c r="C21" s="292"/>
      <c r="D21" s="289"/>
      <c r="E21" s="337">
        <f t="shared" si="6"/>
        <v>0</v>
      </c>
      <c r="F21" s="57">
        <f t="shared" si="11"/>
        <v>179025</v>
      </c>
      <c r="G21" s="39">
        <f t="shared" si="10"/>
        <v>0</v>
      </c>
      <c r="H21" s="39">
        <f>G21*'2-Исх.д-е'!$C$11</f>
        <v>0</v>
      </c>
      <c r="I21" s="63"/>
      <c r="J21" s="229"/>
      <c r="K21" s="235"/>
      <c r="L21" s="235"/>
      <c r="M21" s="235"/>
      <c r="N21" s="235"/>
      <c r="O21" s="235"/>
      <c r="P21" s="235"/>
      <c r="Q21" s="235"/>
      <c r="R21" s="235"/>
      <c r="S21" s="220"/>
    </row>
    <row r="22" spans="1:20" hidden="1" x14ac:dyDescent="0.25">
      <c r="A22" s="65"/>
      <c r="B22" s="66"/>
      <c r="C22" s="292"/>
      <c r="D22" s="289"/>
      <c r="E22" s="337">
        <f t="shared" si="6"/>
        <v>0</v>
      </c>
      <c r="F22" s="57">
        <f t="shared" si="11"/>
        <v>179025</v>
      </c>
      <c r="G22" s="39">
        <f t="shared" si="10"/>
        <v>0</v>
      </c>
      <c r="H22" s="39">
        <f>G22*'2-Исх.д-е'!$C$11</f>
        <v>0</v>
      </c>
      <c r="I22" s="63"/>
      <c r="J22" s="229"/>
      <c r="K22" s="235"/>
      <c r="L22" s="235"/>
      <c r="M22" s="235"/>
      <c r="N22" s="235"/>
      <c r="O22" s="235"/>
      <c r="P22" s="235"/>
      <c r="Q22" s="235"/>
      <c r="R22" s="235"/>
      <c r="S22" s="220"/>
    </row>
    <row r="23" spans="1:20" ht="27.75" customHeight="1" x14ac:dyDescent="0.25">
      <c r="A23" s="65"/>
      <c r="B23" s="66"/>
      <c r="C23" s="292"/>
      <c r="D23" s="289"/>
      <c r="E23" s="337">
        <f t="shared" si="6"/>
        <v>0</v>
      </c>
      <c r="F23" s="57">
        <f>F22</f>
        <v>179025</v>
      </c>
      <c r="G23" s="39">
        <f t="shared" si="10"/>
        <v>0</v>
      </c>
      <c r="H23" s="39">
        <f>G23*'2-Исх.д-е'!$C$11</f>
        <v>0</v>
      </c>
      <c r="I23" s="63"/>
      <c r="J23" s="228" t="s">
        <v>388</v>
      </c>
      <c r="K23" s="231"/>
      <c r="L23" s="231"/>
      <c r="M23" s="231">
        <v>0.02</v>
      </c>
      <c r="N23" s="231"/>
      <c r="O23" s="231">
        <v>0.4</v>
      </c>
      <c r="P23" s="231">
        <v>0.45</v>
      </c>
      <c r="Q23" s="231">
        <v>0.09</v>
      </c>
      <c r="R23" s="231">
        <v>0.04</v>
      </c>
      <c r="S23" s="221"/>
    </row>
    <row r="24" spans="1:20" ht="30" customHeight="1" x14ac:dyDescent="0.25">
      <c r="A24" s="65"/>
      <c r="B24" s="66"/>
      <c r="C24" s="292"/>
      <c r="D24" s="289"/>
      <c r="E24" s="337">
        <f t="shared" ref="E24:E47" si="12">C24*D24</f>
        <v>0</v>
      </c>
      <c r="F24" s="57">
        <f t="shared" ref="F24:F47" si="13">F23</f>
        <v>179025</v>
      </c>
      <c r="G24" s="39">
        <f t="shared" ref="G24:G47" si="14">E24/F24</f>
        <v>0</v>
      </c>
      <c r="H24" s="39">
        <f>G24*'2-Исх.д-е'!$C$11</f>
        <v>0</v>
      </c>
      <c r="I24" s="63"/>
      <c r="J24" s="230" t="s">
        <v>387</v>
      </c>
      <c r="K24" s="354">
        <f>$H$48*K23</f>
        <v>0</v>
      </c>
      <c r="L24" s="354">
        <f t="shared" ref="L24:R24" si="15">$H$48*L23</f>
        <v>0</v>
      </c>
      <c r="M24" s="354">
        <f t="shared" si="15"/>
        <v>38.458098433179721</v>
      </c>
      <c r="N24" s="354">
        <f t="shared" si="15"/>
        <v>0</v>
      </c>
      <c r="O24" s="354">
        <f t="shared" si="15"/>
        <v>769.16196866359451</v>
      </c>
      <c r="P24" s="354">
        <f t="shared" si="15"/>
        <v>865.30721474654376</v>
      </c>
      <c r="Q24" s="354">
        <f t="shared" si="15"/>
        <v>173.06144294930874</v>
      </c>
      <c r="R24" s="354">
        <f t="shared" si="15"/>
        <v>76.916196866359442</v>
      </c>
      <c r="S24" s="359"/>
      <c r="T24" s="347"/>
    </row>
    <row r="25" spans="1:20" hidden="1" x14ac:dyDescent="0.25">
      <c r="A25" s="65"/>
      <c r="B25" s="66"/>
      <c r="C25" s="292"/>
      <c r="D25" s="289"/>
      <c r="E25" s="337">
        <f t="shared" si="12"/>
        <v>0</v>
      </c>
      <c r="F25" s="57">
        <f t="shared" si="13"/>
        <v>179025</v>
      </c>
      <c r="G25" s="39">
        <f t="shared" si="14"/>
        <v>0</v>
      </c>
      <c r="H25" s="39">
        <f>G25*'2-Исх.д-е'!$C$11</f>
        <v>0</v>
      </c>
      <c r="I25" s="63"/>
    </row>
    <row r="26" spans="1:20" hidden="1" x14ac:dyDescent="0.25">
      <c r="A26" s="65"/>
      <c r="B26" s="66"/>
      <c r="C26" s="292"/>
      <c r="D26" s="289"/>
      <c r="E26" s="337">
        <f t="shared" si="12"/>
        <v>0</v>
      </c>
      <c r="F26" s="57">
        <f t="shared" si="13"/>
        <v>179025</v>
      </c>
      <c r="G26" s="39">
        <f t="shared" si="14"/>
        <v>0</v>
      </c>
      <c r="H26" s="39">
        <f>G26*'2-Исх.д-е'!$C$11</f>
        <v>0</v>
      </c>
      <c r="I26" s="63"/>
    </row>
    <row r="27" spans="1:20" hidden="1" x14ac:dyDescent="0.25">
      <c r="A27" s="65"/>
      <c r="B27" s="66"/>
      <c r="C27" s="292"/>
      <c r="D27" s="289"/>
      <c r="E27" s="337">
        <f t="shared" si="12"/>
        <v>0</v>
      </c>
      <c r="F27" s="57">
        <f t="shared" si="13"/>
        <v>179025</v>
      </c>
      <c r="G27" s="39">
        <f t="shared" si="14"/>
        <v>0</v>
      </c>
      <c r="H27" s="39">
        <f>G27*'2-Исх.д-е'!$C$11</f>
        <v>0</v>
      </c>
      <c r="I27" s="63"/>
    </row>
    <row r="28" spans="1:20" hidden="1" x14ac:dyDescent="0.25">
      <c r="A28" s="65"/>
      <c r="B28" s="66"/>
      <c r="C28" s="292"/>
      <c r="D28" s="289"/>
      <c r="E28" s="337">
        <f t="shared" si="12"/>
        <v>0</v>
      </c>
      <c r="F28" s="57">
        <f t="shared" si="13"/>
        <v>179025</v>
      </c>
      <c r="G28" s="39">
        <f t="shared" si="14"/>
        <v>0</v>
      </c>
      <c r="H28" s="39">
        <f>G28*'2-Исх.д-е'!$C$11</f>
        <v>0</v>
      </c>
      <c r="I28" s="63"/>
    </row>
    <row r="29" spans="1:20" hidden="1" x14ac:dyDescent="0.25">
      <c r="A29" s="65"/>
      <c r="B29" s="66"/>
      <c r="C29" s="292"/>
      <c r="D29" s="289"/>
      <c r="E29" s="337">
        <f t="shared" si="12"/>
        <v>0</v>
      </c>
      <c r="F29" s="57">
        <f t="shared" si="13"/>
        <v>179025</v>
      </c>
      <c r="G29" s="39">
        <f t="shared" si="14"/>
        <v>0</v>
      </c>
      <c r="H29" s="39">
        <f>G29*'2-Исх.д-е'!$C$11</f>
        <v>0</v>
      </c>
      <c r="I29" s="63"/>
    </row>
    <row r="30" spans="1:20" hidden="1" x14ac:dyDescent="0.25">
      <c r="A30" s="65"/>
      <c r="B30" s="66"/>
      <c r="C30" s="292"/>
      <c r="D30" s="289"/>
      <c r="E30" s="337">
        <f t="shared" si="12"/>
        <v>0</v>
      </c>
      <c r="F30" s="57">
        <f t="shared" si="13"/>
        <v>179025</v>
      </c>
      <c r="G30" s="39">
        <f t="shared" si="14"/>
        <v>0</v>
      </c>
      <c r="H30" s="39">
        <f>G30*'2-Исх.д-е'!$C$11</f>
        <v>0</v>
      </c>
      <c r="I30" s="63"/>
    </row>
    <row r="31" spans="1:20" hidden="1" x14ac:dyDescent="0.25">
      <c r="A31" s="65"/>
      <c r="B31" s="61"/>
      <c r="C31" s="292"/>
      <c r="D31" s="289"/>
      <c r="E31" s="337">
        <f t="shared" si="12"/>
        <v>0</v>
      </c>
      <c r="F31" s="57">
        <f t="shared" si="13"/>
        <v>179025</v>
      </c>
      <c r="G31" s="39">
        <f t="shared" si="14"/>
        <v>0</v>
      </c>
      <c r="H31" s="39">
        <f>G31*'2-Исх.д-е'!$C$11</f>
        <v>0</v>
      </c>
      <c r="I31" s="63"/>
    </row>
    <row r="32" spans="1:20" hidden="1" x14ac:dyDescent="0.25">
      <c r="A32" s="65"/>
      <c r="B32" s="61"/>
      <c r="C32" s="292"/>
      <c r="D32" s="289"/>
      <c r="E32" s="337">
        <f t="shared" si="12"/>
        <v>0</v>
      </c>
      <c r="F32" s="57">
        <f t="shared" si="13"/>
        <v>179025</v>
      </c>
      <c r="G32" s="39">
        <f t="shared" si="14"/>
        <v>0</v>
      </c>
      <c r="H32" s="39">
        <f>G32*'2-Исх.д-е'!$C$11</f>
        <v>0</v>
      </c>
      <c r="I32" s="63"/>
    </row>
    <row r="33" spans="1:9" hidden="1" x14ac:dyDescent="0.25">
      <c r="A33" s="65"/>
      <c r="B33" s="61"/>
      <c r="C33" s="292"/>
      <c r="D33" s="289"/>
      <c r="E33" s="337">
        <f t="shared" si="12"/>
        <v>0</v>
      </c>
      <c r="F33" s="57">
        <f t="shared" si="13"/>
        <v>179025</v>
      </c>
      <c r="G33" s="39">
        <f t="shared" si="14"/>
        <v>0</v>
      </c>
      <c r="H33" s="39">
        <f>G33*'2-Исх.д-е'!$C$11</f>
        <v>0</v>
      </c>
      <c r="I33" s="63"/>
    </row>
    <row r="34" spans="1:9" hidden="1" x14ac:dyDescent="0.25">
      <c r="A34" s="65"/>
      <c r="B34" s="61"/>
      <c r="C34" s="292"/>
      <c r="D34" s="289"/>
      <c r="E34" s="337">
        <f t="shared" si="12"/>
        <v>0</v>
      </c>
      <c r="F34" s="57">
        <f t="shared" si="13"/>
        <v>179025</v>
      </c>
      <c r="G34" s="39">
        <f t="shared" si="14"/>
        <v>0</v>
      </c>
      <c r="H34" s="39">
        <f>G34*'2-Исх.д-е'!$C$11</f>
        <v>0</v>
      </c>
      <c r="I34" s="63"/>
    </row>
    <row r="35" spans="1:9" hidden="1" x14ac:dyDescent="0.25">
      <c r="A35" s="65"/>
      <c r="B35" s="61"/>
      <c r="C35" s="292"/>
      <c r="D35" s="289"/>
      <c r="E35" s="337">
        <f t="shared" si="12"/>
        <v>0</v>
      </c>
      <c r="F35" s="57">
        <f t="shared" si="13"/>
        <v>179025</v>
      </c>
      <c r="G35" s="39">
        <f t="shared" si="14"/>
        <v>0</v>
      </c>
      <c r="H35" s="39">
        <f>G35*'2-Исх.д-е'!$C$11</f>
        <v>0</v>
      </c>
      <c r="I35" s="63"/>
    </row>
    <row r="36" spans="1:9" hidden="1" x14ac:dyDescent="0.25">
      <c r="A36" s="65"/>
      <c r="B36" s="61"/>
      <c r="C36" s="292"/>
      <c r="D36" s="289"/>
      <c r="E36" s="337">
        <f t="shared" si="12"/>
        <v>0</v>
      </c>
      <c r="F36" s="57">
        <f t="shared" si="13"/>
        <v>179025</v>
      </c>
      <c r="G36" s="39">
        <f t="shared" si="14"/>
        <v>0</v>
      </c>
      <c r="H36" s="39">
        <f>G36*'2-Исх.д-е'!$C$11</f>
        <v>0</v>
      </c>
      <c r="I36" s="63"/>
    </row>
    <row r="37" spans="1:9" hidden="1" x14ac:dyDescent="0.25">
      <c r="A37" s="65"/>
      <c r="B37" s="61"/>
      <c r="C37" s="292"/>
      <c r="D37" s="289"/>
      <c r="E37" s="337">
        <f t="shared" si="12"/>
        <v>0</v>
      </c>
      <c r="F37" s="57">
        <f t="shared" si="13"/>
        <v>179025</v>
      </c>
      <c r="G37" s="39">
        <f t="shared" si="14"/>
        <v>0</v>
      </c>
      <c r="H37" s="39">
        <f>G37*'2-Исх.д-е'!$C$11</f>
        <v>0</v>
      </c>
      <c r="I37" s="63"/>
    </row>
    <row r="38" spans="1:9" hidden="1" x14ac:dyDescent="0.25">
      <c r="A38" s="65"/>
      <c r="B38" s="61"/>
      <c r="C38" s="292"/>
      <c r="D38" s="289"/>
      <c r="E38" s="337">
        <f t="shared" si="12"/>
        <v>0</v>
      </c>
      <c r="F38" s="57">
        <f t="shared" si="13"/>
        <v>179025</v>
      </c>
      <c r="G38" s="39">
        <f t="shared" si="14"/>
        <v>0</v>
      </c>
      <c r="H38" s="39">
        <f>G38*'2-Исх.д-е'!$C$11</f>
        <v>0</v>
      </c>
      <c r="I38" s="63"/>
    </row>
    <row r="39" spans="1:9" hidden="1" x14ac:dyDescent="0.25">
      <c r="A39" s="65"/>
      <c r="B39" s="61"/>
      <c r="C39" s="292"/>
      <c r="D39" s="289"/>
      <c r="E39" s="337">
        <f t="shared" si="12"/>
        <v>0</v>
      </c>
      <c r="F39" s="57">
        <f t="shared" si="13"/>
        <v>179025</v>
      </c>
      <c r="G39" s="39">
        <f t="shared" si="14"/>
        <v>0</v>
      </c>
      <c r="H39" s="39">
        <f>G39*'2-Исх.д-е'!$C$11</f>
        <v>0</v>
      </c>
      <c r="I39" s="63"/>
    </row>
    <row r="40" spans="1:9" hidden="1" x14ac:dyDescent="0.25">
      <c r="A40" s="65"/>
      <c r="B40" s="61"/>
      <c r="C40" s="292"/>
      <c r="D40" s="289"/>
      <c r="E40" s="337">
        <f t="shared" si="12"/>
        <v>0</v>
      </c>
      <c r="F40" s="57">
        <f t="shared" si="13"/>
        <v>179025</v>
      </c>
      <c r="G40" s="39">
        <f t="shared" si="14"/>
        <v>0</v>
      </c>
      <c r="H40" s="39">
        <f>G40*'2-Исх.д-е'!$C$11</f>
        <v>0</v>
      </c>
      <c r="I40" s="63"/>
    </row>
    <row r="41" spans="1:9" hidden="1" x14ac:dyDescent="0.25">
      <c r="A41" s="65"/>
      <c r="B41" s="61"/>
      <c r="C41" s="292"/>
      <c r="D41" s="289"/>
      <c r="E41" s="337">
        <f t="shared" si="12"/>
        <v>0</v>
      </c>
      <c r="F41" s="57">
        <f t="shared" si="13"/>
        <v>179025</v>
      </c>
      <c r="G41" s="39">
        <f t="shared" si="14"/>
        <v>0</v>
      </c>
      <c r="H41" s="39">
        <f>G41*'2-Исх.д-е'!$C$11</f>
        <v>0</v>
      </c>
      <c r="I41" s="63"/>
    </row>
    <row r="42" spans="1:9" hidden="1" x14ac:dyDescent="0.25">
      <c r="A42" s="65"/>
      <c r="B42" s="61"/>
      <c r="C42" s="292"/>
      <c r="D42" s="289"/>
      <c r="E42" s="337">
        <f t="shared" si="12"/>
        <v>0</v>
      </c>
      <c r="F42" s="57">
        <f t="shared" si="13"/>
        <v>179025</v>
      </c>
      <c r="G42" s="39">
        <f t="shared" si="14"/>
        <v>0</v>
      </c>
      <c r="H42" s="39">
        <f>G42*'2-Исх.д-е'!$C$11</f>
        <v>0</v>
      </c>
      <c r="I42" s="63"/>
    </row>
    <row r="43" spans="1:9" hidden="1" x14ac:dyDescent="0.25">
      <c r="A43" s="65"/>
      <c r="B43" s="61"/>
      <c r="C43" s="292"/>
      <c r="D43" s="289"/>
      <c r="E43" s="337">
        <f t="shared" si="12"/>
        <v>0</v>
      </c>
      <c r="F43" s="57">
        <f t="shared" si="13"/>
        <v>179025</v>
      </c>
      <c r="G43" s="39">
        <f t="shared" si="14"/>
        <v>0</v>
      </c>
      <c r="H43" s="39">
        <f>G43*'2-Исх.д-е'!$C$11</f>
        <v>0</v>
      </c>
      <c r="I43" s="63"/>
    </row>
    <row r="44" spans="1:9" hidden="1" x14ac:dyDescent="0.25">
      <c r="A44" s="65"/>
      <c r="B44" s="61"/>
      <c r="C44" s="292"/>
      <c r="D44" s="289"/>
      <c r="E44" s="337">
        <f t="shared" si="12"/>
        <v>0</v>
      </c>
      <c r="F44" s="57">
        <f t="shared" si="13"/>
        <v>179025</v>
      </c>
      <c r="G44" s="39">
        <f t="shared" si="14"/>
        <v>0</v>
      </c>
      <c r="H44" s="39">
        <f>G44*'2-Исх.д-е'!$C$11</f>
        <v>0</v>
      </c>
      <c r="I44" s="63"/>
    </row>
    <row r="45" spans="1:9" hidden="1" x14ac:dyDescent="0.25">
      <c r="A45" s="65"/>
      <c r="B45" s="61"/>
      <c r="C45" s="292"/>
      <c r="D45" s="289"/>
      <c r="E45" s="337">
        <f t="shared" si="12"/>
        <v>0</v>
      </c>
      <c r="F45" s="57">
        <f t="shared" si="13"/>
        <v>179025</v>
      </c>
      <c r="G45" s="39">
        <f t="shared" si="14"/>
        <v>0</v>
      </c>
      <c r="H45" s="39">
        <f>G45*'2-Исх.д-е'!$C$11</f>
        <v>0</v>
      </c>
      <c r="I45" s="63"/>
    </row>
    <row r="46" spans="1:9" hidden="1" x14ac:dyDescent="0.25">
      <c r="A46" s="65"/>
      <c r="B46" s="61"/>
      <c r="C46" s="292"/>
      <c r="D46" s="289"/>
      <c r="E46" s="337">
        <f t="shared" si="12"/>
        <v>0</v>
      </c>
      <c r="F46" s="57">
        <f t="shared" si="13"/>
        <v>179025</v>
      </c>
      <c r="G46" s="39">
        <f t="shared" si="14"/>
        <v>0</v>
      </c>
      <c r="H46" s="39">
        <f>G46*'2-Исх.д-е'!$C$11</f>
        <v>0</v>
      </c>
      <c r="I46" s="63"/>
    </row>
    <row r="47" spans="1:9" x14ac:dyDescent="0.25">
      <c r="A47" s="65"/>
      <c r="B47" s="61"/>
      <c r="C47" s="292"/>
      <c r="D47" s="289"/>
      <c r="E47" s="337">
        <f t="shared" si="12"/>
        <v>0</v>
      </c>
      <c r="F47" s="57">
        <f t="shared" si="13"/>
        <v>179025</v>
      </c>
      <c r="G47" s="39">
        <f t="shared" si="14"/>
        <v>0</v>
      </c>
      <c r="H47" s="39">
        <f>G47*'2-Исх.д-е'!$C$11</f>
        <v>0</v>
      </c>
      <c r="I47" s="63"/>
    </row>
    <row r="48" spans="1:9" s="49" customFormat="1" x14ac:dyDescent="0.25">
      <c r="A48" s="54" t="s">
        <v>230</v>
      </c>
      <c r="B48" s="54"/>
      <c r="C48" s="55" t="s">
        <v>164</v>
      </c>
      <c r="D48" s="56" t="s">
        <v>164</v>
      </c>
      <c r="E48" s="56">
        <f>SUM(E6:E47)</f>
        <v>2086351.84</v>
      </c>
      <c r="F48" s="48">
        <f t="shared" ref="F48" si="16">F47</f>
        <v>179025</v>
      </c>
      <c r="G48" s="41">
        <f t="shared" ref="G48" si="17">E48/F48</f>
        <v>11.653969222175673</v>
      </c>
      <c r="H48" s="41">
        <f>G48*'2-Исх.д-е'!$C$11</f>
        <v>1922.904921658986</v>
      </c>
      <c r="I48" s="55"/>
    </row>
    <row r="49" spans="8:8" x14ac:dyDescent="0.25">
      <c r="H49" s="341"/>
    </row>
  </sheetData>
  <mergeCells count="12">
    <mergeCell ref="J3:J4"/>
    <mergeCell ref="K3:S3"/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51181102362204722" right="0.31496062992125984" top="0.35433070866141736" bottom="0.35433070866141736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51"/>
  <sheetViews>
    <sheetView workbookViewId="0">
      <selection activeCell="D23" sqref="D23"/>
    </sheetView>
  </sheetViews>
  <sheetFormatPr defaultRowHeight="15.75" x14ac:dyDescent="0.25"/>
  <cols>
    <col min="1" max="1" width="34.28515625" style="13" customWidth="1"/>
    <col min="2" max="2" width="7.5703125" style="13" customWidth="1"/>
    <col min="3" max="3" width="10.42578125" style="13" customWidth="1"/>
    <col min="4" max="4" width="10.28515625" style="13" customWidth="1"/>
    <col min="5" max="5" width="13.42578125" style="13" customWidth="1"/>
    <col min="6" max="6" width="11.42578125" style="13" customWidth="1"/>
    <col min="7" max="7" width="14.42578125" style="13" customWidth="1"/>
    <col min="8" max="8" width="11.28515625" style="13" customWidth="1"/>
    <col min="9" max="9" width="35" style="13" customWidth="1"/>
    <col min="10" max="10" width="32.42578125" style="13" customWidth="1"/>
    <col min="11" max="16384" width="9.140625" style="13"/>
  </cols>
  <sheetData>
    <row r="1" spans="1:19" s="33" customFormat="1" ht="36.75" customHeight="1" x14ac:dyDescent="0.3">
      <c r="A1" s="463" t="s">
        <v>256</v>
      </c>
      <c r="B1" s="463"/>
      <c r="C1" s="463"/>
      <c r="D1" s="463"/>
      <c r="E1" s="463"/>
      <c r="F1" s="463"/>
      <c r="G1" s="463"/>
      <c r="H1" s="463"/>
      <c r="I1" s="463"/>
    </row>
    <row r="3" spans="1:19" s="47" customFormat="1" ht="19.5" customHeight="1" x14ac:dyDescent="0.25">
      <c r="A3" s="444" t="s">
        <v>224</v>
      </c>
      <c r="B3" s="444" t="s">
        <v>234</v>
      </c>
      <c r="C3" s="444" t="s">
        <v>300</v>
      </c>
      <c r="D3" s="444" t="s">
        <v>226</v>
      </c>
      <c r="E3" s="444" t="s">
        <v>227</v>
      </c>
      <c r="F3" s="444" t="s">
        <v>228</v>
      </c>
      <c r="G3" s="444" t="s">
        <v>231</v>
      </c>
      <c r="H3" s="444" t="s">
        <v>250</v>
      </c>
      <c r="I3" s="444" t="s">
        <v>195</v>
      </c>
      <c r="J3" s="444" t="s">
        <v>386</v>
      </c>
      <c r="K3" s="457" t="s">
        <v>393</v>
      </c>
      <c r="L3" s="457"/>
      <c r="M3" s="457"/>
      <c r="N3" s="457"/>
      <c r="O3" s="457"/>
      <c r="P3" s="457"/>
      <c r="Q3" s="457"/>
      <c r="R3" s="457"/>
      <c r="S3" s="457"/>
    </row>
    <row r="4" spans="1:19" s="47" customFormat="1" ht="129.75" customHeight="1" x14ac:dyDescent="0.25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218" t="s">
        <v>379</v>
      </c>
      <c r="L4" s="218" t="s">
        <v>143</v>
      </c>
      <c r="M4" s="218" t="s">
        <v>380</v>
      </c>
      <c r="N4" s="218" t="s">
        <v>381</v>
      </c>
      <c r="O4" s="46" t="s">
        <v>382</v>
      </c>
      <c r="P4" s="46" t="s">
        <v>383</v>
      </c>
      <c r="Q4" s="46" t="s">
        <v>384</v>
      </c>
      <c r="R4" s="46" t="s">
        <v>385</v>
      </c>
      <c r="S4" s="46" t="s">
        <v>195</v>
      </c>
    </row>
    <row r="5" spans="1:19" s="15" customFormat="1" x14ac:dyDescent="0.25">
      <c r="A5" s="14">
        <v>1</v>
      </c>
      <c r="B5" s="14">
        <v>2</v>
      </c>
      <c r="C5" s="14">
        <v>3</v>
      </c>
      <c r="D5" s="14">
        <v>4</v>
      </c>
      <c r="E5" s="14" t="s">
        <v>235</v>
      </c>
      <c r="F5" s="14" t="s">
        <v>238</v>
      </c>
      <c r="G5" s="14" t="s">
        <v>239</v>
      </c>
      <c r="H5" s="14" t="s">
        <v>548</v>
      </c>
      <c r="I5" s="14">
        <v>9</v>
      </c>
      <c r="J5" s="14">
        <v>10</v>
      </c>
      <c r="K5" s="14">
        <v>11</v>
      </c>
      <c r="L5" s="14">
        <v>12</v>
      </c>
      <c r="M5" s="14">
        <v>13</v>
      </c>
      <c r="N5" s="14">
        <v>14</v>
      </c>
      <c r="O5" s="14">
        <v>15</v>
      </c>
      <c r="P5" s="14">
        <v>16</v>
      </c>
      <c r="Q5" s="14">
        <v>17</v>
      </c>
      <c r="R5" s="14">
        <v>18</v>
      </c>
      <c r="S5" s="14">
        <v>19</v>
      </c>
    </row>
    <row r="6" spans="1:19" ht="39" x14ac:dyDescent="0.25">
      <c r="A6" s="65" t="s">
        <v>244</v>
      </c>
      <c r="B6" s="66" t="s">
        <v>564</v>
      </c>
      <c r="C6" s="292">
        <v>12</v>
      </c>
      <c r="D6" s="333">
        <v>4000</v>
      </c>
      <c r="E6" s="53">
        <f>C6*D6</f>
        <v>48000</v>
      </c>
      <c r="F6" s="340">
        <f>'2-Исх.д-е'!C16</f>
        <v>179025</v>
      </c>
      <c r="G6" s="53">
        <f>E6/F6</f>
        <v>0.26811897779639715</v>
      </c>
      <c r="H6" s="53">
        <f>G6*'2-Исх.д-е'!$C$11</f>
        <v>44.23963133640553</v>
      </c>
      <c r="I6" s="63" t="s">
        <v>604</v>
      </c>
      <c r="J6" s="228" t="s">
        <v>389</v>
      </c>
      <c r="K6" s="234"/>
      <c r="L6" s="234"/>
      <c r="M6" s="234"/>
      <c r="N6" s="234"/>
      <c r="O6" s="234"/>
      <c r="P6" s="234"/>
      <c r="Q6" s="234"/>
      <c r="R6" s="234"/>
      <c r="S6" s="219"/>
    </row>
    <row r="7" spans="1:19" ht="39" x14ac:dyDescent="0.25">
      <c r="A7" s="65" t="s">
        <v>573</v>
      </c>
      <c r="B7" s="66" t="s">
        <v>595</v>
      </c>
      <c r="C7" s="292">
        <v>4</v>
      </c>
      <c r="D7" s="333">
        <v>18000</v>
      </c>
      <c r="E7" s="53">
        <f t="shared" ref="E7:E47" si="0">C7*D7</f>
        <v>72000</v>
      </c>
      <c r="F7" s="340">
        <f>F6</f>
        <v>179025</v>
      </c>
      <c r="G7" s="53">
        <f t="shared" ref="G7:G10" si="1">E7/F7</f>
        <v>0.40217846669459573</v>
      </c>
      <c r="H7" s="53">
        <f>G7*'2-Исх.д-е'!$C$11</f>
        <v>66.359447004608299</v>
      </c>
      <c r="I7" s="63" t="s">
        <v>605</v>
      </c>
      <c r="J7" s="228" t="s">
        <v>390</v>
      </c>
      <c r="K7" s="234"/>
      <c r="L7" s="234"/>
      <c r="M7" s="234"/>
      <c r="N7" s="234"/>
      <c r="O7" s="234"/>
      <c r="P7" s="234"/>
      <c r="Q7" s="234"/>
      <c r="R7" s="234"/>
      <c r="S7" s="220"/>
    </row>
    <row r="8" spans="1:19" ht="26.25" customHeight="1" x14ac:dyDescent="0.25">
      <c r="A8" s="65" t="s">
        <v>491</v>
      </c>
      <c r="B8" s="66" t="s">
        <v>564</v>
      </c>
      <c r="C8" s="292">
        <v>12</v>
      </c>
      <c r="D8" s="333">
        <v>9500</v>
      </c>
      <c r="E8" s="53">
        <f t="shared" si="0"/>
        <v>114000</v>
      </c>
      <c r="F8" s="340">
        <f t="shared" ref="F8:F49" si="2">F7</f>
        <v>179025</v>
      </c>
      <c r="G8" s="53">
        <f t="shared" si="1"/>
        <v>0.63678257226644319</v>
      </c>
      <c r="H8" s="53">
        <f>G8*'2-Исх.д-е'!$C$11</f>
        <v>105.06912442396313</v>
      </c>
      <c r="I8" s="63" t="s">
        <v>673</v>
      </c>
      <c r="J8" s="228" t="s">
        <v>391</v>
      </c>
      <c r="K8" s="234"/>
      <c r="L8" s="234"/>
      <c r="M8" s="234">
        <v>30</v>
      </c>
      <c r="N8" s="234"/>
      <c r="O8" s="234">
        <v>460</v>
      </c>
      <c r="P8" s="234">
        <v>525</v>
      </c>
      <c r="Q8" s="234">
        <v>100</v>
      </c>
      <c r="R8" s="234">
        <v>50</v>
      </c>
      <c r="S8" s="220"/>
    </row>
    <row r="9" spans="1:19" ht="39" x14ac:dyDescent="0.25">
      <c r="A9" s="65" t="s">
        <v>245</v>
      </c>
      <c r="B9" s="66" t="s">
        <v>612</v>
      </c>
      <c r="C9" s="292">
        <v>140</v>
      </c>
      <c r="D9" s="333">
        <v>550</v>
      </c>
      <c r="E9" s="53">
        <f t="shared" si="0"/>
        <v>77000</v>
      </c>
      <c r="F9" s="340">
        <f t="shared" si="2"/>
        <v>179025</v>
      </c>
      <c r="G9" s="53">
        <f t="shared" si="1"/>
        <v>0.43010752688172044</v>
      </c>
      <c r="H9" s="53">
        <f>G9*'2-Исх.д-е'!$C$11</f>
        <v>70.967741935483872</v>
      </c>
      <c r="I9" s="63" t="s">
        <v>674</v>
      </c>
      <c r="J9" s="228"/>
      <c r="K9" s="234"/>
      <c r="L9" s="234"/>
      <c r="M9" s="234"/>
      <c r="N9" s="234"/>
      <c r="O9" s="234"/>
      <c r="P9" s="234"/>
      <c r="Q9" s="234"/>
      <c r="R9" s="234"/>
      <c r="S9" s="220"/>
    </row>
    <row r="10" spans="1:19" ht="37.5" customHeight="1" x14ac:dyDescent="0.25">
      <c r="A10" s="65" t="s">
        <v>610</v>
      </c>
      <c r="B10" s="66"/>
      <c r="C10" s="292"/>
      <c r="D10" s="333"/>
      <c r="E10" s="53">
        <f t="shared" si="0"/>
        <v>0</v>
      </c>
      <c r="F10" s="340">
        <f>F9</f>
        <v>179025</v>
      </c>
      <c r="G10" s="53">
        <f t="shared" si="1"/>
        <v>0</v>
      </c>
      <c r="H10" s="53">
        <f>G10*'2-Исх.д-е'!$C$11</f>
        <v>0</v>
      </c>
      <c r="I10" s="324"/>
      <c r="J10" s="229"/>
      <c r="K10" s="235"/>
      <c r="L10" s="235"/>
      <c r="M10" s="235"/>
      <c r="N10" s="235"/>
      <c r="O10" s="235"/>
      <c r="P10" s="235"/>
      <c r="Q10" s="235"/>
      <c r="R10" s="235"/>
      <c r="S10" s="220"/>
    </row>
    <row r="11" spans="1:19" ht="24" customHeight="1" x14ac:dyDescent="0.25">
      <c r="A11" s="65" t="s">
        <v>666</v>
      </c>
      <c r="B11" s="66" t="s">
        <v>564</v>
      </c>
      <c r="C11" s="292">
        <v>12</v>
      </c>
      <c r="D11" s="333">
        <v>1430</v>
      </c>
      <c r="E11" s="53">
        <f t="shared" ref="E11:E14" si="3">C11*D11</f>
        <v>17160</v>
      </c>
      <c r="F11" s="340">
        <f t="shared" si="2"/>
        <v>179025</v>
      </c>
      <c r="G11" s="53">
        <f t="shared" ref="G11:G14" si="4">E11/F11</f>
        <v>9.5852534562211988E-2</v>
      </c>
      <c r="H11" s="53">
        <f>G11*'2-Исх.д-е'!$C$11</f>
        <v>15.815668202764979</v>
      </c>
      <c r="I11" s="63" t="s">
        <v>673</v>
      </c>
      <c r="J11" s="229"/>
      <c r="K11" s="235"/>
      <c r="L11" s="235"/>
      <c r="M11" s="235"/>
      <c r="N11" s="235"/>
      <c r="O11" s="235"/>
      <c r="P11" s="235"/>
      <c r="Q11" s="235"/>
      <c r="R11" s="235"/>
      <c r="S11" s="220"/>
    </row>
    <row r="12" spans="1:19" ht="24" customHeight="1" x14ac:dyDescent="0.25">
      <c r="A12" s="342" t="s">
        <v>607</v>
      </c>
      <c r="B12" s="66" t="s">
        <v>564</v>
      </c>
      <c r="C12" s="292">
        <v>12</v>
      </c>
      <c r="D12" s="333">
        <v>1430</v>
      </c>
      <c r="E12" s="53">
        <f t="shared" si="3"/>
        <v>17160</v>
      </c>
      <c r="F12" s="340">
        <f t="shared" si="2"/>
        <v>179025</v>
      </c>
      <c r="G12" s="53">
        <f t="shared" si="4"/>
        <v>9.5852534562211988E-2</v>
      </c>
      <c r="H12" s="53">
        <f>G12*'2-Исх.д-е'!$C$11</f>
        <v>15.815668202764979</v>
      </c>
      <c r="I12" s="63" t="s">
        <v>673</v>
      </c>
      <c r="J12" s="229"/>
      <c r="K12" s="235"/>
      <c r="L12" s="235"/>
      <c r="M12" s="235"/>
      <c r="N12" s="235"/>
      <c r="O12" s="235"/>
      <c r="P12" s="235"/>
      <c r="Q12" s="235"/>
      <c r="R12" s="235"/>
      <c r="S12" s="220"/>
    </row>
    <row r="13" spans="1:19" ht="24" customHeight="1" x14ac:dyDescent="0.25">
      <c r="A13" s="65" t="s">
        <v>608</v>
      </c>
      <c r="B13" s="66" t="s">
        <v>564</v>
      </c>
      <c r="C13" s="292">
        <v>12</v>
      </c>
      <c r="D13" s="333">
        <v>1430</v>
      </c>
      <c r="E13" s="53">
        <f t="shared" si="3"/>
        <v>17160</v>
      </c>
      <c r="F13" s="340">
        <f t="shared" si="2"/>
        <v>179025</v>
      </c>
      <c r="G13" s="53">
        <f t="shared" si="4"/>
        <v>9.5852534562211988E-2</v>
      </c>
      <c r="H13" s="53">
        <f>G13*'2-Исх.д-е'!$C$11</f>
        <v>15.815668202764979</v>
      </c>
      <c r="I13" s="63" t="s">
        <v>673</v>
      </c>
      <c r="J13" s="229"/>
      <c r="K13" s="235"/>
      <c r="L13" s="235"/>
      <c r="M13" s="235"/>
      <c r="N13" s="235"/>
      <c r="O13" s="235"/>
      <c r="P13" s="235"/>
      <c r="Q13" s="235"/>
      <c r="R13" s="235"/>
      <c r="S13" s="220"/>
    </row>
    <row r="14" spans="1:19" ht="24" customHeight="1" x14ac:dyDescent="0.25">
      <c r="A14" s="65" t="s">
        <v>609</v>
      </c>
      <c r="B14" s="66" t="s">
        <v>564</v>
      </c>
      <c r="C14" s="292">
        <v>12</v>
      </c>
      <c r="D14" s="333">
        <v>1430</v>
      </c>
      <c r="E14" s="53">
        <f t="shared" si="3"/>
        <v>17160</v>
      </c>
      <c r="F14" s="340">
        <f>F13</f>
        <v>179025</v>
      </c>
      <c r="G14" s="53">
        <f t="shared" si="4"/>
        <v>9.5852534562211988E-2</v>
      </c>
      <c r="H14" s="53">
        <f>G14*'2-Исх.д-е'!$C$11</f>
        <v>15.815668202764979</v>
      </c>
      <c r="I14" s="63" t="s">
        <v>673</v>
      </c>
      <c r="J14" s="229"/>
      <c r="K14" s="235"/>
      <c r="L14" s="235"/>
      <c r="M14" s="235"/>
      <c r="N14" s="235"/>
      <c r="O14" s="235"/>
      <c r="P14" s="235"/>
      <c r="Q14" s="235"/>
      <c r="R14" s="235"/>
      <c r="S14" s="220"/>
    </row>
    <row r="15" spans="1:19" ht="26.25" x14ac:dyDescent="0.25">
      <c r="A15" s="65" t="s">
        <v>611</v>
      </c>
      <c r="B15" s="323"/>
      <c r="C15" s="322"/>
      <c r="D15" s="321"/>
      <c r="E15" s="53">
        <f t="shared" si="0"/>
        <v>0</v>
      </c>
      <c r="F15" s="340">
        <f t="shared" ref="F15:F48" si="5">F14</f>
        <v>179025</v>
      </c>
      <c r="G15" s="53">
        <f t="shared" ref="G15:G48" si="6">E15/F15</f>
        <v>0</v>
      </c>
      <c r="H15" s="53">
        <f>G15*'2-Исх.д-е'!$C$11</f>
        <v>0</v>
      </c>
      <c r="I15" s="63" t="s">
        <v>665</v>
      </c>
      <c r="J15" s="229"/>
      <c r="K15" s="235"/>
      <c r="L15" s="235"/>
      <c r="M15" s="235"/>
      <c r="N15" s="235"/>
      <c r="O15" s="235"/>
      <c r="P15" s="235"/>
      <c r="Q15" s="235"/>
      <c r="R15" s="235"/>
      <c r="S15" s="220"/>
    </row>
    <row r="16" spans="1:19" ht="26.25" x14ac:dyDescent="0.25">
      <c r="A16" s="65" t="s">
        <v>606</v>
      </c>
      <c r="B16" s="66" t="s">
        <v>564</v>
      </c>
      <c r="C16" s="292">
        <v>10</v>
      </c>
      <c r="D16" s="333">
        <v>5000</v>
      </c>
      <c r="E16" s="53">
        <f t="shared" ref="E16:E20" si="7">C16*D16</f>
        <v>50000</v>
      </c>
      <c r="F16" s="340">
        <f t="shared" ref="F16:F20" si="8">F15</f>
        <v>179025</v>
      </c>
      <c r="G16" s="53">
        <f t="shared" ref="G16:G20" si="9">E16/F16</f>
        <v>0.27929060187124705</v>
      </c>
      <c r="H16" s="53">
        <f>G16*'2-Исх.д-е'!$C$11</f>
        <v>46.082949308755765</v>
      </c>
      <c r="I16" s="63" t="s">
        <v>673</v>
      </c>
      <c r="J16" s="229"/>
      <c r="K16" s="235"/>
      <c r="L16" s="235"/>
      <c r="M16" s="235"/>
      <c r="N16" s="235"/>
      <c r="O16" s="235"/>
      <c r="P16" s="235"/>
      <c r="Q16" s="235"/>
      <c r="R16" s="235"/>
      <c r="S16" s="220"/>
    </row>
    <row r="17" spans="1:19" ht="26.25" x14ac:dyDescent="0.25">
      <c r="A17" s="342" t="s">
        <v>607</v>
      </c>
      <c r="B17" s="66" t="s">
        <v>564</v>
      </c>
      <c r="C17" s="292">
        <v>10</v>
      </c>
      <c r="D17" s="333">
        <v>3000</v>
      </c>
      <c r="E17" s="53">
        <f t="shared" si="7"/>
        <v>30000</v>
      </c>
      <c r="F17" s="340">
        <f t="shared" si="8"/>
        <v>179025</v>
      </c>
      <c r="G17" s="53">
        <f t="shared" si="9"/>
        <v>0.16757436112274823</v>
      </c>
      <c r="H17" s="53">
        <f>G17*'2-Исх.д-е'!$C$11</f>
        <v>27.649769585253459</v>
      </c>
      <c r="I17" s="63" t="s">
        <v>673</v>
      </c>
      <c r="J17" s="229"/>
      <c r="K17" s="235"/>
      <c r="L17" s="235"/>
      <c r="M17" s="235"/>
      <c r="N17" s="235"/>
      <c r="O17" s="235"/>
      <c r="P17" s="235"/>
      <c r="Q17" s="235"/>
      <c r="R17" s="235"/>
      <c r="S17" s="220"/>
    </row>
    <row r="18" spans="1:19" ht="26.25" x14ac:dyDescent="0.25">
      <c r="A18" s="65" t="s">
        <v>608</v>
      </c>
      <c r="B18" s="66" t="s">
        <v>564</v>
      </c>
      <c r="C18" s="292">
        <v>10</v>
      </c>
      <c r="D18" s="333">
        <v>3000</v>
      </c>
      <c r="E18" s="53">
        <f t="shared" si="7"/>
        <v>30000</v>
      </c>
      <c r="F18" s="340">
        <f t="shared" si="8"/>
        <v>179025</v>
      </c>
      <c r="G18" s="53">
        <f t="shared" si="9"/>
        <v>0.16757436112274823</v>
      </c>
      <c r="H18" s="53">
        <f>G18*'2-Исх.д-е'!$C$11</f>
        <v>27.649769585253459</v>
      </c>
      <c r="I18" s="63" t="s">
        <v>673</v>
      </c>
      <c r="J18" s="229"/>
      <c r="K18" s="235"/>
      <c r="L18" s="235"/>
      <c r="M18" s="235"/>
      <c r="N18" s="235"/>
      <c r="O18" s="235"/>
      <c r="P18" s="235"/>
      <c r="Q18" s="235"/>
      <c r="R18" s="235"/>
      <c r="S18" s="220"/>
    </row>
    <row r="19" spans="1:19" ht="26.25" x14ac:dyDescent="0.25">
      <c r="A19" s="65" t="s">
        <v>609</v>
      </c>
      <c r="B19" s="66" t="s">
        <v>564</v>
      </c>
      <c r="C19" s="292">
        <v>10</v>
      </c>
      <c r="D19" s="333">
        <v>3000</v>
      </c>
      <c r="E19" s="53">
        <f t="shared" si="7"/>
        <v>30000</v>
      </c>
      <c r="F19" s="340">
        <f t="shared" si="8"/>
        <v>179025</v>
      </c>
      <c r="G19" s="53">
        <f t="shared" si="9"/>
        <v>0.16757436112274823</v>
      </c>
      <c r="H19" s="53">
        <f>G19*'2-Исх.д-е'!$C$11</f>
        <v>27.649769585253459</v>
      </c>
      <c r="I19" s="63" t="s">
        <v>673</v>
      </c>
      <c r="J19" s="229"/>
      <c r="K19" s="235"/>
      <c r="L19" s="235"/>
      <c r="M19" s="235"/>
      <c r="N19" s="235"/>
      <c r="O19" s="235"/>
      <c r="P19" s="235"/>
      <c r="Q19" s="235"/>
      <c r="R19" s="235"/>
      <c r="S19" s="220"/>
    </row>
    <row r="20" spans="1:19" ht="26.25" x14ac:dyDescent="0.25">
      <c r="A20" s="65" t="s">
        <v>246</v>
      </c>
      <c r="B20" s="66" t="s">
        <v>551</v>
      </c>
      <c r="C20" s="292">
        <v>10</v>
      </c>
      <c r="D20" s="333">
        <v>6000</v>
      </c>
      <c r="E20" s="53">
        <f t="shared" si="7"/>
        <v>60000</v>
      </c>
      <c r="F20" s="340">
        <f t="shared" si="8"/>
        <v>179025</v>
      </c>
      <c r="G20" s="53">
        <f t="shared" si="9"/>
        <v>0.33514872224549647</v>
      </c>
      <c r="H20" s="53">
        <f>G20*'2-Исх.д-е'!$C$11</f>
        <v>55.299539170506918</v>
      </c>
      <c r="I20" s="63" t="s">
        <v>613</v>
      </c>
      <c r="J20" s="229"/>
      <c r="K20" s="235"/>
      <c r="L20" s="235"/>
      <c r="M20" s="235"/>
      <c r="N20" s="235"/>
      <c r="O20" s="235"/>
      <c r="P20" s="235"/>
      <c r="Q20" s="235"/>
      <c r="R20" s="235"/>
      <c r="S20" s="220"/>
    </row>
    <row r="21" spans="1:19" ht="39" x14ac:dyDescent="0.25">
      <c r="A21" s="65" t="s">
        <v>247</v>
      </c>
      <c r="B21" s="66" t="s">
        <v>466</v>
      </c>
      <c r="C21" s="292">
        <v>36</v>
      </c>
      <c r="D21" s="333">
        <v>3500</v>
      </c>
      <c r="E21" s="53">
        <f t="shared" si="0"/>
        <v>126000</v>
      </c>
      <c r="F21" s="340">
        <f t="shared" si="5"/>
        <v>179025</v>
      </c>
      <c r="G21" s="53">
        <f t="shared" si="6"/>
        <v>0.70381231671554256</v>
      </c>
      <c r="H21" s="53">
        <f>G21*'2-Исх.д-е'!$C$11</f>
        <v>116.12903225806453</v>
      </c>
      <c r="I21" s="63" t="s">
        <v>675</v>
      </c>
      <c r="J21" s="229"/>
      <c r="K21" s="235"/>
      <c r="L21" s="235"/>
      <c r="M21" s="235"/>
      <c r="N21" s="235"/>
      <c r="O21" s="235"/>
      <c r="P21" s="235"/>
      <c r="Q21" s="235"/>
      <c r="R21" s="235"/>
      <c r="S21" s="220"/>
    </row>
    <row r="22" spans="1:19" ht="26.25" x14ac:dyDescent="0.25">
      <c r="A22" s="65" t="s">
        <v>248</v>
      </c>
      <c r="B22" s="66" t="s">
        <v>551</v>
      </c>
      <c r="C22" s="292">
        <v>3</v>
      </c>
      <c r="D22" s="333">
        <v>70000</v>
      </c>
      <c r="E22" s="53">
        <f t="shared" si="0"/>
        <v>210000</v>
      </c>
      <c r="F22" s="340">
        <f t="shared" si="5"/>
        <v>179025</v>
      </c>
      <c r="G22" s="53">
        <f t="shared" si="6"/>
        <v>1.1730205278592376</v>
      </c>
      <c r="H22" s="53">
        <f>G22*'2-Исх.д-е'!$C$11</f>
        <v>193.54838709677421</v>
      </c>
      <c r="I22" s="63" t="s">
        <v>613</v>
      </c>
      <c r="J22" s="229"/>
      <c r="K22" s="235"/>
      <c r="L22" s="235"/>
      <c r="M22" s="235"/>
      <c r="N22" s="235"/>
      <c r="O22" s="235"/>
      <c r="P22" s="235"/>
      <c r="Q22" s="235"/>
      <c r="R22" s="235"/>
      <c r="S22" s="220"/>
    </row>
    <row r="23" spans="1:19" ht="26.25" x14ac:dyDescent="0.25">
      <c r="A23" s="65" t="s">
        <v>490</v>
      </c>
      <c r="B23" s="66" t="s">
        <v>243</v>
      </c>
      <c r="C23" s="292">
        <v>1</v>
      </c>
      <c r="D23" s="289">
        <v>60838.31</v>
      </c>
      <c r="E23" s="53">
        <f t="shared" si="0"/>
        <v>60838.31</v>
      </c>
      <c r="F23" s="340">
        <f t="shared" si="5"/>
        <v>179025</v>
      </c>
      <c r="G23" s="53">
        <f t="shared" si="6"/>
        <v>0.3398313643345901</v>
      </c>
      <c r="H23" s="53">
        <f>G23*'2-Исх.д-е'!$C$11</f>
        <v>56.072175115207365</v>
      </c>
      <c r="I23" s="62" t="s">
        <v>346</v>
      </c>
      <c r="J23" s="229"/>
      <c r="K23" s="235"/>
      <c r="L23" s="235"/>
      <c r="M23" s="235"/>
      <c r="N23" s="235"/>
      <c r="O23" s="235"/>
      <c r="P23" s="235"/>
      <c r="Q23" s="235"/>
      <c r="R23" s="235"/>
      <c r="S23" s="220"/>
    </row>
    <row r="24" spans="1:19" ht="26.25" x14ac:dyDescent="0.25">
      <c r="A24" s="65" t="s">
        <v>347</v>
      </c>
      <c r="B24" s="66" t="s">
        <v>243</v>
      </c>
      <c r="C24" s="292">
        <v>1</v>
      </c>
      <c r="D24" s="289">
        <v>69525.34</v>
      </c>
      <c r="E24" s="53">
        <f t="shared" si="0"/>
        <v>69525.34</v>
      </c>
      <c r="F24" s="340">
        <f t="shared" si="5"/>
        <v>179025</v>
      </c>
      <c r="G24" s="53">
        <f t="shared" si="6"/>
        <v>0.38835548107806173</v>
      </c>
      <c r="H24" s="53">
        <f>G24*'2-Исх.д-е'!$C$11</f>
        <v>64.078654377880184</v>
      </c>
      <c r="I24" s="62" t="s">
        <v>346</v>
      </c>
      <c r="J24" s="229"/>
      <c r="K24" s="235"/>
      <c r="L24" s="235"/>
      <c r="M24" s="235"/>
      <c r="N24" s="235"/>
      <c r="O24" s="235"/>
      <c r="P24" s="235"/>
      <c r="Q24" s="235"/>
      <c r="R24" s="235"/>
      <c r="S24" s="220"/>
    </row>
    <row r="25" spans="1:19" ht="26.25" x14ac:dyDescent="0.25">
      <c r="A25" s="65" t="s">
        <v>319</v>
      </c>
      <c r="B25" s="66" t="s">
        <v>243</v>
      </c>
      <c r="C25" s="292">
        <v>1</v>
      </c>
      <c r="D25" s="289">
        <v>34596.6</v>
      </c>
      <c r="E25" s="53">
        <f t="shared" si="0"/>
        <v>34596.6</v>
      </c>
      <c r="F25" s="340">
        <f t="shared" si="5"/>
        <v>179025</v>
      </c>
      <c r="G25" s="53">
        <f t="shared" si="6"/>
        <v>0.19325010473397569</v>
      </c>
      <c r="H25" s="53">
        <f>G25*'2-Исх.д-е'!$C$11</f>
        <v>31.88626728110599</v>
      </c>
      <c r="I25" s="62" t="s">
        <v>346</v>
      </c>
      <c r="J25" s="228" t="s">
        <v>388</v>
      </c>
      <c r="K25" s="231"/>
      <c r="L25" s="231"/>
      <c r="M25" s="231">
        <v>0.02</v>
      </c>
      <c r="N25" s="231"/>
      <c r="O25" s="231">
        <v>0.4</v>
      </c>
      <c r="P25" s="231">
        <v>0.45</v>
      </c>
      <c r="Q25" s="231">
        <v>0.09</v>
      </c>
      <c r="R25" s="231">
        <v>0.04</v>
      </c>
      <c r="S25" s="221"/>
    </row>
    <row r="26" spans="1:19" ht="31.5" x14ac:dyDescent="0.25">
      <c r="A26" s="65"/>
      <c r="B26" s="61"/>
      <c r="C26" s="51"/>
      <c r="D26" s="289"/>
      <c r="E26" s="53">
        <f t="shared" si="0"/>
        <v>0</v>
      </c>
      <c r="F26" s="340">
        <f t="shared" si="5"/>
        <v>179025</v>
      </c>
      <c r="G26" s="53">
        <f t="shared" si="6"/>
        <v>0</v>
      </c>
      <c r="H26" s="53">
        <f>G26*'2-Исх.д-е'!$C$11</f>
        <v>0</v>
      </c>
      <c r="I26" s="63"/>
      <c r="J26" s="230" t="s">
        <v>387</v>
      </c>
      <c r="K26" s="354">
        <f>$H$50*K25</f>
        <v>0</v>
      </c>
      <c r="L26" s="354">
        <f t="shared" ref="L26" si="10">$H$49*L25</f>
        <v>0</v>
      </c>
      <c r="M26" s="354">
        <f>$H$50*M25</f>
        <v>19.918898617511523</v>
      </c>
      <c r="N26" s="354">
        <f t="shared" ref="N26:R26" si="11">$H$50*N25</f>
        <v>0</v>
      </c>
      <c r="O26" s="354">
        <f t="shared" si="11"/>
        <v>398.37797235023049</v>
      </c>
      <c r="P26" s="354">
        <f t="shared" si="11"/>
        <v>448.17521889400928</v>
      </c>
      <c r="Q26" s="354">
        <f t="shared" si="11"/>
        <v>89.635043778801844</v>
      </c>
      <c r="R26" s="354">
        <f t="shared" si="11"/>
        <v>39.837797235023046</v>
      </c>
      <c r="S26" s="14"/>
    </row>
    <row r="27" spans="1:19" hidden="1" x14ac:dyDescent="0.25">
      <c r="A27" s="65"/>
      <c r="B27" s="61"/>
      <c r="C27" s="51"/>
      <c r="D27" s="289"/>
      <c r="E27" s="53">
        <f t="shared" si="0"/>
        <v>0</v>
      </c>
      <c r="F27" s="340">
        <f t="shared" si="5"/>
        <v>179025</v>
      </c>
      <c r="G27" s="53">
        <f t="shared" si="6"/>
        <v>0</v>
      </c>
      <c r="H27" s="53">
        <f>G27*'2-Исх.д-е'!$C$11</f>
        <v>0</v>
      </c>
      <c r="I27" s="63"/>
    </row>
    <row r="28" spans="1:19" hidden="1" x14ac:dyDescent="0.25">
      <c r="A28" s="65"/>
      <c r="B28" s="61"/>
      <c r="C28" s="51"/>
      <c r="D28" s="289"/>
      <c r="E28" s="53">
        <f t="shared" si="0"/>
        <v>0</v>
      </c>
      <c r="F28" s="340">
        <f t="shared" si="5"/>
        <v>179025</v>
      </c>
      <c r="G28" s="53">
        <f t="shared" si="6"/>
        <v>0</v>
      </c>
      <c r="H28" s="53">
        <f>G28*'2-Исх.д-е'!$C$11</f>
        <v>0</v>
      </c>
      <c r="I28" s="63"/>
    </row>
    <row r="29" spans="1:19" hidden="1" x14ac:dyDescent="0.25">
      <c r="A29" s="65"/>
      <c r="B29" s="61"/>
      <c r="C29" s="51"/>
      <c r="D29" s="289"/>
      <c r="E29" s="53">
        <f t="shared" si="0"/>
        <v>0</v>
      </c>
      <c r="F29" s="340">
        <f t="shared" si="5"/>
        <v>179025</v>
      </c>
      <c r="G29" s="53">
        <f t="shared" si="6"/>
        <v>0</v>
      </c>
      <c r="H29" s="53">
        <f>G29*'2-Исх.д-е'!$C$11</f>
        <v>0</v>
      </c>
      <c r="I29" s="63"/>
    </row>
    <row r="30" spans="1:19" hidden="1" x14ac:dyDescent="0.25">
      <c r="A30" s="65"/>
      <c r="B30" s="61"/>
      <c r="C30" s="51"/>
      <c r="D30" s="289"/>
      <c r="E30" s="53">
        <f t="shared" si="0"/>
        <v>0</v>
      </c>
      <c r="F30" s="340">
        <f t="shared" si="5"/>
        <v>179025</v>
      </c>
      <c r="G30" s="53">
        <f t="shared" si="6"/>
        <v>0</v>
      </c>
      <c r="H30" s="53">
        <f>G30*'2-Исх.д-е'!$C$11</f>
        <v>0</v>
      </c>
      <c r="I30" s="63"/>
    </row>
    <row r="31" spans="1:19" hidden="1" x14ac:dyDescent="0.25">
      <c r="A31" s="65"/>
      <c r="B31" s="61"/>
      <c r="C31" s="51"/>
      <c r="D31" s="289"/>
      <c r="E31" s="53">
        <f t="shared" si="0"/>
        <v>0</v>
      </c>
      <c r="F31" s="340">
        <f t="shared" si="5"/>
        <v>179025</v>
      </c>
      <c r="G31" s="53">
        <f t="shared" si="6"/>
        <v>0</v>
      </c>
      <c r="H31" s="53">
        <f>G31*'2-Исх.д-е'!$C$11</f>
        <v>0</v>
      </c>
      <c r="I31" s="63"/>
    </row>
    <row r="32" spans="1:19" hidden="1" x14ac:dyDescent="0.25">
      <c r="A32" s="65"/>
      <c r="B32" s="61"/>
      <c r="C32" s="51"/>
      <c r="D32" s="52"/>
      <c r="E32" s="53">
        <f t="shared" si="0"/>
        <v>0</v>
      </c>
      <c r="F32" s="340">
        <f t="shared" si="5"/>
        <v>179025</v>
      </c>
      <c r="G32" s="53">
        <f t="shared" si="6"/>
        <v>0</v>
      </c>
      <c r="H32" s="53">
        <f>G32*'2-Исх.д-е'!$C$11</f>
        <v>0</v>
      </c>
      <c r="I32" s="63"/>
    </row>
    <row r="33" spans="1:9" hidden="1" x14ac:dyDescent="0.25">
      <c r="A33" s="65"/>
      <c r="B33" s="61"/>
      <c r="C33" s="51"/>
      <c r="D33" s="52"/>
      <c r="E33" s="53">
        <f t="shared" si="0"/>
        <v>0</v>
      </c>
      <c r="F33" s="340">
        <f t="shared" si="5"/>
        <v>179025</v>
      </c>
      <c r="G33" s="53">
        <f t="shared" si="6"/>
        <v>0</v>
      </c>
      <c r="H33" s="53">
        <f>G33*'2-Исх.д-е'!$C$11</f>
        <v>0</v>
      </c>
      <c r="I33" s="63"/>
    </row>
    <row r="34" spans="1:9" hidden="1" x14ac:dyDescent="0.25">
      <c r="A34" s="65"/>
      <c r="B34" s="61"/>
      <c r="C34" s="51"/>
      <c r="D34" s="52"/>
      <c r="E34" s="53">
        <f t="shared" si="0"/>
        <v>0</v>
      </c>
      <c r="F34" s="340">
        <f t="shared" si="5"/>
        <v>179025</v>
      </c>
      <c r="G34" s="53">
        <f t="shared" si="6"/>
        <v>0</v>
      </c>
      <c r="H34" s="53">
        <f>G34*'2-Исх.д-е'!$C$11</f>
        <v>0</v>
      </c>
      <c r="I34" s="63"/>
    </row>
    <row r="35" spans="1:9" hidden="1" x14ac:dyDescent="0.25">
      <c r="A35" s="65"/>
      <c r="B35" s="61"/>
      <c r="C35" s="51"/>
      <c r="D35" s="52"/>
      <c r="E35" s="53">
        <f t="shared" si="0"/>
        <v>0</v>
      </c>
      <c r="F35" s="340">
        <f t="shared" si="5"/>
        <v>179025</v>
      </c>
      <c r="G35" s="53">
        <f t="shared" si="6"/>
        <v>0</v>
      </c>
      <c r="H35" s="53">
        <f>G35*'2-Исх.д-е'!$C$11</f>
        <v>0</v>
      </c>
      <c r="I35" s="63"/>
    </row>
    <row r="36" spans="1:9" hidden="1" x14ac:dyDescent="0.25">
      <c r="A36" s="65"/>
      <c r="B36" s="61"/>
      <c r="C36" s="51"/>
      <c r="D36" s="52"/>
      <c r="E36" s="53">
        <f t="shared" si="0"/>
        <v>0</v>
      </c>
      <c r="F36" s="340">
        <f t="shared" si="5"/>
        <v>179025</v>
      </c>
      <c r="G36" s="53">
        <f t="shared" si="6"/>
        <v>0</v>
      </c>
      <c r="H36" s="53">
        <f>G36*'2-Исх.д-е'!$C$11</f>
        <v>0</v>
      </c>
      <c r="I36" s="63"/>
    </row>
    <row r="37" spans="1:9" hidden="1" x14ac:dyDescent="0.25">
      <c r="A37" s="65"/>
      <c r="B37" s="61"/>
      <c r="C37" s="51"/>
      <c r="D37" s="52"/>
      <c r="E37" s="53">
        <f t="shared" si="0"/>
        <v>0</v>
      </c>
      <c r="F37" s="340">
        <f t="shared" si="5"/>
        <v>179025</v>
      </c>
      <c r="G37" s="53">
        <f t="shared" si="6"/>
        <v>0</v>
      </c>
      <c r="H37" s="53">
        <f>G37*'2-Исх.д-е'!$C$11</f>
        <v>0</v>
      </c>
      <c r="I37" s="63"/>
    </row>
    <row r="38" spans="1:9" hidden="1" x14ac:dyDescent="0.25">
      <c r="A38" s="65"/>
      <c r="B38" s="61"/>
      <c r="C38" s="51"/>
      <c r="D38" s="52"/>
      <c r="E38" s="53">
        <f t="shared" si="0"/>
        <v>0</v>
      </c>
      <c r="F38" s="340">
        <f t="shared" si="5"/>
        <v>179025</v>
      </c>
      <c r="G38" s="53">
        <f t="shared" si="6"/>
        <v>0</v>
      </c>
      <c r="H38" s="53">
        <f>G38*'2-Исх.д-е'!$C$11</f>
        <v>0</v>
      </c>
      <c r="I38" s="63"/>
    </row>
    <row r="39" spans="1:9" hidden="1" x14ac:dyDescent="0.25">
      <c r="A39" s="65"/>
      <c r="B39" s="61"/>
      <c r="C39" s="51"/>
      <c r="D39" s="52"/>
      <c r="E39" s="53">
        <f t="shared" si="0"/>
        <v>0</v>
      </c>
      <c r="F39" s="340">
        <f t="shared" si="5"/>
        <v>179025</v>
      </c>
      <c r="G39" s="53">
        <f t="shared" si="6"/>
        <v>0</v>
      </c>
      <c r="H39" s="53">
        <f>G39*'2-Исх.д-е'!$C$11</f>
        <v>0</v>
      </c>
      <c r="I39" s="63"/>
    </row>
    <row r="40" spans="1:9" hidden="1" x14ac:dyDescent="0.25">
      <c r="A40" s="65"/>
      <c r="B40" s="61"/>
      <c r="C40" s="51"/>
      <c r="D40" s="52"/>
      <c r="E40" s="53">
        <f t="shared" si="0"/>
        <v>0</v>
      </c>
      <c r="F40" s="340">
        <f t="shared" si="5"/>
        <v>179025</v>
      </c>
      <c r="G40" s="53">
        <f t="shared" si="6"/>
        <v>0</v>
      </c>
      <c r="H40" s="53">
        <f>G40*'2-Исх.д-е'!$C$11</f>
        <v>0</v>
      </c>
      <c r="I40" s="63"/>
    </row>
    <row r="41" spans="1:9" hidden="1" x14ac:dyDescent="0.25">
      <c r="A41" s="65"/>
      <c r="B41" s="61"/>
      <c r="C41" s="51"/>
      <c r="D41" s="52"/>
      <c r="E41" s="53">
        <f t="shared" si="0"/>
        <v>0</v>
      </c>
      <c r="F41" s="340">
        <f t="shared" si="5"/>
        <v>179025</v>
      </c>
      <c r="G41" s="53">
        <f t="shared" si="6"/>
        <v>0</v>
      </c>
      <c r="H41" s="53">
        <f>G41*'2-Исх.д-е'!$C$11</f>
        <v>0</v>
      </c>
      <c r="I41" s="63"/>
    </row>
    <row r="42" spans="1:9" hidden="1" x14ac:dyDescent="0.25">
      <c r="A42" s="65"/>
      <c r="B42" s="61"/>
      <c r="C42" s="51"/>
      <c r="D42" s="52"/>
      <c r="E42" s="53">
        <f t="shared" si="0"/>
        <v>0</v>
      </c>
      <c r="F42" s="340">
        <f t="shared" si="5"/>
        <v>179025</v>
      </c>
      <c r="G42" s="53">
        <f t="shared" si="6"/>
        <v>0</v>
      </c>
      <c r="H42" s="53">
        <f>G42*'2-Исх.д-е'!$C$11</f>
        <v>0</v>
      </c>
      <c r="I42" s="63"/>
    </row>
    <row r="43" spans="1:9" hidden="1" x14ac:dyDescent="0.25">
      <c r="A43" s="65"/>
      <c r="B43" s="61"/>
      <c r="C43" s="51"/>
      <c r="D43" s="52"/>
      <c r="E43" s="53">
        <f t="shared" si="0"/>
        <v>0</v>
      </c>
      <c r="F43" s="340">
        <f t="shared" si="5"/>
        <v>179025</v>
      </c>
      <c r="G43" s="53">
        <f t="shared" si="6"/>
        <v>0</v>
      </c>
      <c r="H43" s="53">
        <f>G43*'2-Исх.д-е'!$C$11</f>
        <v>0</v>
      </c>
      <c r="I43" s="63"/>
    </row>
    <row r="44" spans="1:9" hidden="1" x14ac:dyDescent="0.25">
      <c r="A44" s="65"/>
      <c r="B44" s="61"/>
      <c r="C44" s="51"/>
      <c r="D44" s="52"/>
      <c r="E44" s="53">
        <f t="shared" si="0"/>
        <v>0</v>
      </c>
      <c r="F44" s="340">
        <f t="shared" si="5"/>
        <v>179025</v>
      </c>
      <c r="G44" s="53">
        <f t="shared" si="6"/>
        <v>0</v>
      </c>
      <c r="H44" s="53">
        <f>G44*'2-Исх.д-е'!$C$11</f>
        <v>0</v>
      </c>
      <c r="I44" s="63"/>
    </row>
    <row r="45" spans="1:9" hidden="1" x14ac:dyDescent="0.25">
      <c r="A45" s="65"/>
      <c r="B45" s="61"/>
      <c r="C45" s="51"/>
      <c r="D45" s="52"/>
      <c r="E45" s="53">
        <f t="shared" si="0"/>
        <v>0</v>
      </c>
      <c r="F45" s="340">
        <f t="shared" si="5"/>
        <v>179025</v>
      </c>
      <c r="G45" s="53">
        <f t="shared" si="6"/>
        <v>0</v>
      </c>
      <c r="H45" s="53">
        <f>G45*'2-Исх.д-е'!$C$11</f>
        <v>0</v>
      </c>
      <c r="I45" s="63"/>
    </row>
    <row r="46" spans="1:9" hidden="1" x14ac:dyDescent="0.25">
      <c r="A46" s="65"/>
      <c r="B46" s="61"/>
      <c r="C46" s="51"/>
      <c r="D46" s="52"/>
      <c r="E46" s="53">
        <f t="shared" si="0"/>
        <v>0</v>
      </c>
      <c r="F46" s="340">
        <f t="shared" si="5"/>
        <v>179025</v>
      </c>
      <c r="G46" s="53">
        <f t="shared" si="6"/>
        <v>0</v>
      </c>
      <c r="H46" s="53">
        <f>G46*'2-Исх.д-е'!$C$11</f>
        <v>0</v>
      </c>
      <c r="I46" s="63"/>
    </row>
    <row r="47" spans="1:9" hidden="1" x14ac:dyDescent="0.25">
      <c r="A47" s="65"/>
      <c r="B47" s="61"/>
      <c r="C47" s="51"/>
      <c r="D47" s="52"/>
      <c r="E47" s="53">
        <f t="shared" si="0"/>
        <v>0</v>
      </c>
      <c r="F47" s="340">
        <f t="shared" si="5"/>
        <v>179025</v>
      </c>
      <c r="G47" s="53">
        <f t="shared" si="6"/>
        <v>0</v>
      </c>
      <c r="H47" s="53">
        <f>G47*'2-Исх.д-е'!$C$11</f>
        <v>0</v>
      </c>
      <c r="I47" s="63"/>
    </row>
    <row r="48" spans="1:9" hidden="1" x14ac:dyDescent="0.25">
      <c r="A48" s="65"/>
      <c r="B48" s="61"/>
      <c r="C48" s="51"/>
      <c r="D48" s="52"/>
      <c r="E48" s="53">
        <f t="shared" ref="E48:E49" si="12">C48*D48</f>
        <v>0</v>
      </c>
      <c r="F48" s="340">
        <f t="shared" si="5"/>
        <v>179025</v>
      </c>
      <c r="G48" s="53">
        <f t="shared" si="6"/>
        <v>0</v>
      </c>
      <c r="H48" s="53">
        <f>G48*'2-Исх.д-е'!$C$11</f>
        <v>0</v>
      </c>
      <c r="I48" s="63"/>
    </row>
    <row r="49" spans="1:9" x14ac:dyDescent="0.25">
      <c r="A49" s="65"/>
      <c r="B49" s="61"/>
      <c r="C49" s="51"/>
      <c r="D49" s="52"/>
      <c r="E49" s="53">
        <f t="shared" si="12"/>
        <v>0</v>
      </c>
      <c r="F49" s="57">
        <f t="shared" si="2"/>
        <v>179025</v>
      </c>
      <c r="G49" s="39">
        <f t="shared" ref="G49" si="13">E49/F49</f>
        <v>0</v>
      </c>
      <c r="H49" s="39">
        <f>G49*'2-Исх.д-е'!$C$11</f>
        <v>0</v>
      </c>
      <c r="I49" s="63"/>
    </row>
    <row r="50" spans="1:9" s="49" customFormat="1" x14ac:dyDescent="0.25">
      <c r="A50" s="54" t="s">
        <v>230</v>
      </c>
      <c r="B50" s="54"/>
      <c r="C50" s="55" t="s">
        <v>164</v>
      </c>
      <c r="D50" s="56" t="s">
        <v>164</v>
      </c>
      <c r="E50" s="56">
        <f>SUM(E6:E49)</f>
        <v>1080600.25</v>
      </c>
      <c r="F50" s="48">
        <f>F49</f>
        <v>179025</v>
      </c>
      <c r="G50" s="41">
        <f t="shared" ref="G50" si="14">E50/F50</f>
        <v>6.0360298840944004</v>
      </c>
      <c r="H50" s="41">
        <f>G50*'2-Исх.д-е'!$C$11</f>
        <v>995.94493087557612</v>
      </c>
      <c r="I50" s="55"/>
    </row>
    <row r="51" spans="1:9" x14ac:dyDescent="0.25">
      <c r="H51" s="341"/>
    </row>
  </sheetData>
  <mergeCells count="12">
    <mergeCell ref="J3:J4"/>
    <mergeCell ref="K3:S3"/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31496062992125984" right="0.11811023622047245" top="0.15748031496062992" bottom="0.35433070866141736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7"/>
  <sheetViews>
    <sheetView view="pageBreakPreview" topLeftCell="A4" zoomScale="60" zoomScaleNormal="60" workbookViewId="0">
      <selection activeCell="F36" sqref="F36"/>
    </sheetView>
  </sheetViews>
  <sheetFormatPr defaultRowHeight="18.75" x14ac:dyDescent="0.3"/>
  <cols>
    <col min="1" max="1" width="43.28515625" style="72" customWidth="1"/>
    <col min="2" max="2" width="19.42578125" style="72" customWidth="1"/>
    <col min="3" max="3" width="18.28515625" style="72" customWidth="1"/>
    <col min="4" max="4" width="17.85546875" style="72" customWidth="1"/>
    <col min="5" max="5" width="27.28515625" style="72" customWidth="1"/>
    <col min="6" max="6" width="9.140625" style="72"/>
    <col min="7" max="8" width="10.5703125" style="72" customWidth="1"/>
    <col min="9" max="9" width="11.7109375" style="72" customWidth="1"/>
    <col min="10" max="10" width="14.28515625" style="72" customWidth="1"/>
    <col min="11" max="11" width="13.5703125" style="72" customWidth="1"/>
    <col min="12" max="12" width="22.7109375" style="72" customWidth="1"/>
    <col min="13" max="13" width="12.5703125" style="72" customWidth="1"/>
    <col min="14" max="14" width="17.140625" style="72" customWidth="1"/>
    <col min="15" max="15" width="14.42578125" style="72" customWidth="1"/>
    <col min="16" max="17" width="14" style="72" customWidth="1"/>
    <col min="18" max="18" width="31.5703125" style="72" customWidth="1"/>
    <col min="19" max="19" width="41.85546875" style="72" customWidth="1"/>
    <col min="20" max="20" width="14.42578125" style="72" customWidth="1"/>
    <col min="21" max="23" width="9.140625" style="72"/>
    <col min="24" max="256" width="9.140625" style="77"/>
    <col min="257" max="257" width="43.28515625" style="77" customWidth="1"/>
    <col min="258" max="258" width="19.42578125" style="77" customWidth="1"/>
    <col min="259" max="259" width="18.28515625" style="77" customWidth="1"/>
    <col min="260" max="260" width="17.85546875" style="77" customWidth="1"/>
    <col min="261" max="261" width="27.28515625" style="77" customWidth="1"/>
    <col min="262" max="262" width="9.140625" style="77"/>
    <col min="263" max="264" width="10.5703125" style="77" customWidth="1"/>
    <col min="265" max="265" width="11.7109375" style="77" customWidth="1"/>
    <col min="266" max="266" width="14.28515625" style="77" customWidth="1"/>
    <col min="267" max="267" width="13.5703125" style="77" customWidth="1"/>
    <col min="268" max="268" width="22.7109375" style="77" customWidth="1"/>
    <col min="269" max="269" width="12.5703125" style="77" customWidth="1"/>
    <col min="270" max="270" width="17.140625" style="77" customWidth="1"/>
    <col min="271" max="271" width="14.42578125" style="77" customWidth="1"/>
    <col min="272" max="273" width="14" style="77" customWidth="1"/>
    <col min="274" max="274" width="31.5703125" style="77" customWidth="1"/>
    <col min="275" max="275" width="41.85546875" style="77" customWidth="1"/>
    <col min="276" max="276" width="14.42578125" style="77" customWidth="1"/>
    <col min="277" max="512" width="9.140625" style="77"/>
    <col min="513" max="513" width="43.28515625" style="77" customWidth="1"/>
    <col min="514" max="514" width="19.42578125" style="77" customWidth="1"/>
    <col min="515" max="515" width="18.28515625" style="77" customWidth="1"/>
    <col min="516" max="516" width="17.85546875" style="77" customWidth="1"/>
    <col min="517" max="517" width="27.28515625" style="77" customWidth="1"/>
    <col min="518" max="518" width="9.140625" style="77"/>
    <col min="519" max="520" width="10.5703125" style="77" customWidth="1"/>
    <col min="521" max="521" width="11.7109375" style="77" customWidth="1"/>
    <col min="522" max="522" width="14.28515625" style="77" customWidth="1"/>
    <col min="523" max="523" width="13.5703125" style="77" customWidth="1"/>
    <col min="524" max="524" width="22.7109375" style="77" customWidth="1"/>
    <col min="525" max="525" width="12.5703125" style="77" customWidth="1"/>
    <col min="526" max="526" width="17.140625" style="77" customWidth="1"/>
    <col min="527" max="527" width="14.42578125" style="77" customWidth="1"/>
    <col min="528" max="529" width="14" style="77" customWidth="1"/>
    <col min="530" max="530" width="31.5703125" style="77" customWidth="1"/>
    <col min="531" max="531" width="41.85546875" style="77" customWidth="1"/>
    <col min="532" max="532" width="14.42578125" style="77" customWidth="1"/>
    <col min="533" max="768" width="9.140625" style="77"/>
    <col min="769" max="769" width="43.28515625" style="77" customWidth="1"/>
    <col min="770" max="770" width="19.42578125" style="77" customWidth="1"/>
    <col min="771" max="771" width="18.28515625" style="77" customWidth="1"/>
    <col min="772" max="772" width="17.85546875" style="77" customWidth="1"/>
    <col min="773" max="773" width="27.28515625" style="77" customWidth="1"/>
    <col min="774" max="774" width="9.140625" style="77"/>
    <col min="775" max="776" width="10.5703125" style="77" customWidth="1"/>
    <col min="777" max="777" width="11.7109375" style="77" customWidth="1"/>
    <col min="778" max="778" width="14.28515625" style="77" customWidth="1"/>
    <col min="779" max="779" width="13.5703125" style="77" customWidth="1"/>
    <col min="780" max="780" width="22.7109375" style="77" customWidth="1"/>
    <col min="781" max="781" width="12.5703125" style="77" customWidth="1"/>
    <col min="782" max="782" width="17.140625" style="77" customWidth="1"/>
    <col min="783" max="783" width="14.42578125" style="77" customWidth="1"/>
    <col min="784" max="785" width="14" style="77" customWidth="1"/>
    <col min="786" max="786" width="31.5703125" style="77" customWidth="1"/>
    <col min="787" max="787" width="41.85546875" style="77" customWidth="1"/>
    <col min="788" max="788" width="14.42578125" style="77" customWidth="1"/>
    <col min="789" max="1024" width="9.140625" style="77"/>
    <col min="1025" max="1025" width="43.28515625" style="77" customWidth="1"/>
    <col min="1026" max="1026" width="19.42578125" style="77" customWidth="1"/>
    <col min="1027" max="1027" width="18.28515625" style="77" customWidth="1"/>
    <col min="1028" max="1028" width="17.85546875" style="77" customWidth="1"/>
    <col min="1029" max="1029" width="27.28515625" style="77" customWidth="1"/>
    <col min="1030" max="1030" width="9.140625" style="77"/>
    <col min="1031" max="1032" width="10.5703125" style="77" customWidth="1"/>
    <col min="1033" max="1033" width="11.7109375" style="77" customWidth="1"/>
    <col min="1034" max="1034" width="14.28515625" style="77" customWidth="1"/>
    <col min="1035" max="1035" width="13.5703125" style="77" customWidth="1"/>
    <col min="1036" max="1036" width="22.7109375" style="77" customWidth="1"/>
    <col min="1037" max="1037" width="12.5703125" style="77" customWidth="1"/>
    <col min="1038" max="1038" width="17.140625" style="77" customWidth="1"/>
    <col min="1039" max="1039" width="14.42578125" style="77" customWidth="1"/>
    <col min="1040" max="1041" width="14" style="77" customWidth="1"/>
    <col min="1042" max="1042" width="31.5703125" style="77" customWidth="1"/>
    <col min="1043" max="1043" width="41.85546875" style="77" customWidth="1"/>
    <col min="1044" max="1044" width="14.42578125" style="77" customWidth="1"/>
    <col min="1045" max="1280" width="9.140625" style="77"/>
    <col min="1281" max="1281" width="43.28515625" style="77" customWidth="1"/>
    <col min="1282" max="1282" width="19.42578125" style="77" customWidth="1"/>
    <col min="1283" max="1283" width="18.28515625" style="77" customWidth="1"/>
    <col min="1284" max="1284" width="17.85546875" style="77" customWidth="1"/>
    <col min="1285" max="1285" width="27.28515625" style="77" customWidth="1"/>
    <col min="1286" max="1286" width="9.140625" style="77"/>
    <col min="1287" max="1288" width="10.5703125" style="77" customWidth="1"/>
    <col min="1289" max="1289" width="11.7109375" style="77" customWidth="1"/>
    <col min="1290" max="1290" width="14.28515625" style="77" customWidth="1"/>
    <col min="1291" max="1291" width="13.5703125" style="77" customWidth="1"/>
    <col min="1292" max="1292" width="22.7109375" style="77" customWidth="1"/>
    <col min="1293" max="1293" width="12.5703125" style="77" customWidth="1"/>
    <col min="1294" max="1294" width="17.140625" style="77" customWidth="1"/>
    <col min="1295" max="1295" width="14.42578125" style="77" customWidth="1"/>
    <col min="1296" max="1297" width="14" style="77" customWidth="1"/>
    <col min="1298" max="1298" width="31.5703125" style="77" customWidth="1"/>
    <col min="1299" max="1299" width="41.85546875" style="77" customWidth="1"/>
    <col min="1300" max="1300" width="14.42578125" style="77" customWidth="1"/>
    <col min="1301" max="1536" width="9.140625" style="77"/>
    <col min="1537" max="1537" width="43.28515625" style="77" customWidth="1"/>
    <col min="1538" max="1538" width="19.42578125" style="77" customWidth="1"/>
    <col min="1539" max="1539" width="18.28515625" style="77" customWidth="1"/>
    <col min="1540" max="1540" width="17.85546875" style="77" customWidth="1"/>
    <col min="1541" max="1541" width="27.28515625" style="77" customWidth="1"/>
    <col min="1542" max="1542" width="9.140625" style="77"/>
    <col min="1543" max="1544" width="10.5703125" style="77" customWidth="1"/>
    <col min="1545" max="1545" width="11.7109375" style="77" customWidth="1"/>
    <col min="1546" max="1546" width="14.28515625" style="77" customWidth="1"/>
    <col min="1547" max="1547" width="13.5703125" style="77" customWidth="1"/>
    <col min="1548" max="1548" width="22.7109375" style="77" customWidth="1"/>
    <col min="1549" max="1549" width="12.5703125" style="77" customWidth="1"/>
    <col min="1550" max="1550" width="17.140625" style="77" customWidth="1"/>
    <col min="1551" max="1551" width="14.42578125" style="77" customWidth="1"/>
    <col min="1552" max="1553" width="14" style="77" customWidth="1"/>
    <col min="1554" max="1554" width="31.5703125" style="77" customWidth="1"/>
    <col min="1555" max="1555" width="41.85546875" style="77" customWidth="1"/>
    <col min="1556" max="1556" width="14.42578125" style="77" customWidth="1"/>
    <col min="1557" max="1792" width="9.140625" style="77"/>
    <col min="1793" max="1793" width="43.28515625" style="77" customWidth="1"/>
    <col min="1794" max="1794" width="19.42578125" style="77" customWidth="1"/>
    <col min="1795" max="1795" width="18.28515625" style="77" customWidth="1"/>
    <col min="1796" max="1796" width="17.85546875" style="77" customWidth="1"/>
    <col min="1797" max="1797" width="27.28515625" style="77" customWidth="1"/>
    <col min="1798" max="1798" width="9.140625" style="77"/>
    <col min="1799" max="1800" width="10.5703125" style="77" customWidth="1"/>
    <col min="1801" max="1801" width="11.7109375" style="77" customWidth="1"/>
    <col min="1802" max="1802" width="14.28515625" style="77" customWidth="1"/>
    <col min="1803" max="1803" width="13.5703125" style="77" customWidth="1"/>
    <col min="1804" max="1804" width="22.7109375" style="77" customWidth="1"/>
    <col min="1805" max="1805" width="12.5703125" style="77" customWidth="1"/>
    <col min="1806" max="1806" width="17.140625" style="77" customWidth="1"/>
    <col min="1807" max="1807" width="14.42578125" style="77" customWidth="1"/>
    <col min="1808" max="1809" width="14" style="77" customWidth="1"/>
    <col min="1810" max="1810" width="31.5703125" style="77" customWidth="1"/>
    <col min="1811" max="1811" width="41.85546875" style="77" customWidth="1"/>
    <col min="1812" max="1812" width="14.42578125" style="77" customWidth="1"/>
    <col min="1813" max="2048" width="9.140625" style="77"/>
    <col min="2049" max="2049" width="43.28515625" style="77" customWidth="1"/>
    <col min="2050" max="2050" width="19.42578125" style="77" customWidth="1"/>
    <col min="2051" max="2051" width="18.28515625" style="77" customWidth="1"/>
    <col min="2052" max="2052" width="17.85546875" style="77" customWidth="1"/>
    <col min="2053" max="2053" width="27.28515625" style="77" customWidth="1"/>
    <col min="2054" max="2054" width="9.140625" style="77"/>
    <col min="2055" max="2056" width="10.5703125" style="77" customWidth="1"/>
    <col min="2057" max="2057" width="11.7109375" style="77" customWidth="1"/>
    <col min="2058" max="2058" width="14.28515625" style="77" customWidth="1"/>
    <col min="2059" max="2059" width="13.5703125" style="77" customWidth="1"/>
    <col min="2060" max="2060" width="22.7109375" style="77" customWidth="1"/>
    <col min="2061" max="2061" width="12.5703125" style="77" customWidth="1"/>
    <col min="2062" max="2062" width="17.140625" style="77" customWidth="1"/>
    <col min="2063" max="2063" width="14.42578125" style="77" customWidth="1"/>
    <col min="2064" max="2065" width="14" style="77" customWidth="1"/>
    <col min="2066" max="2066" width="31.5703125" style="77" customWidth="1"/>
    <col min="2067" max="2067" width="41.85546875" style="77" customWidth="1"/>
    <col min="2068" max="2068" width="14.42578125" style="77" customWidth="1"/>
    <col min="2069" max="2304" width="9.140625" style="77"/>
    <col min="2305" max="2305" width="43.28515625" style="77" customWidth="1"/>
    <col min="2306" max="2306" width="19.42578125" style="77" customWidth="1"/>
    <col min="2307" max="2307" width="18.28515625" style="77" customWidth="1"/>
    <col min="2308" max="2308" width="17.85546875" style="77" customWidth="1"/>
    <col min="2309" max="2309" width="27.28515625" style="77" customWidth="1"/>
    <col min="2310" max="2310" width="9.140625" style="77"/>
    <col min="2311" max="2312" width="10.5703125" style="77" customWidth="1"/>
    <col min="2313" max="2313" width="11.7109375" style="77" customWidth="1"/>
    <col min="2314" max="2314" width="14.28515625" style="77" customWidth="1"/>
    <col min="2315" max="2315" width="13.5703125" style="77" customWidth="1"/>
    <col min="2316" max="2316" width="22.7109375" style="77" customWidth="1"/>
    <col min="2317" max="2317" width="12.5703125" style="77" customWidth="1"/>
    <col min="2318" max="2318" width="17.140625" style="77" customWidth="1"/>
    <col min="2319" max="2319" width="14.42578125" style="77" customWidth="1"/>
    <col min="2320" max="2321" width="14" style="77" customWidth="1"/>
    <col min="2322" max="2322" width="31.5703125" style="77" customWidth="1"/>
    <col min="2323" max="2323" width="41.85546875" style="77" customWidth="1"/>
    <col min="2324" max="2324" width="14.42578125" style="77" customWidth="1"/>
    <col min="2325" max="2560" width="9.140625" style="77"/>
    <col min="2561" max="2561" width="43.28515625" style="77" customWidth="1"/>
    <col min="2562" max="2562" width="19.42578125" style="77" customWidth="1"/>
    <col min="2563" max="2563" width="18.28515625" style="77" customWidth="1"/>
    <col min="2564" max="2564" width="17.85546875" style="77" customWidth="1"/>
    <col min="2565" max="2565" width="27.28515625" style="77" customWidth="1"/>
    <col min="2566" max="2566" width="9.140625" style="77"/>
    <col min="2567" max="2568" width="10.5703125" style="77" customWidth="1"/>
    <col min="2569" max="2569" width="11.7109375" style="77" customWidth="1"/>
    <col min="2570" max="2570" width="14.28515625" style="77" customWidth="1"/>
    <col min="2571" max="2571" width="13.5703125" style="77" customWidth="1"/>
    <col min="2572" max="2572" width="22.7109375" style="77" customWidth="1"/>
    <col min="2573" max="2573" width="12.5703125" style="77" customWidth="1"/>
    <col min="2574" max="2574" width="17.140625" style="77" customWidth="1"/>
    <col min="2575" max="2575" width="14.42578125" style="77" customWidth="1"/>
    <col min="2576" max="2577" width="14" style="77" customWidth="1"/>
    <col min="2578" max="2578" width="31.5703125" style="77" customWidth="1"/>
    <col min="2579" max="2579" width="41.85546875" style="77" customWidth="1"/>
    <col min="2580" max="2580" width="14.42578125" style="77" customWidth="1"/>
    <col min="2581" max="2816" width="9.140625" style="77"/>
    <col min="2817" max="2817" width="43.28515625" style="77" customWidth="1"/>
    <col min="2818" max="2818" width="19.42578125" style="77" customWidth="1"/>
    <col min="2819" max="2819" width="18.28515625" style="77" customWidth="1"/>
    <col min="2820" max="2820" width="17.85546875" style="77" customWidth="1"/>
    <col min="2821" max="2821" width="27.28515625" style="77" customWidth="1"/>
    <col min="2822" max="2822" width="9.140625" style="77"/>
    <col min="2823" max="2824" width="10.5703125" style="77" customWidth="1"/>
    <col min="2825" max="2825" width="11.7109375" style="77" customWidth="1"/>
    <col min="2826" max="2826" width="14.28515625" style="77" customWidth="1"/>
    <col min="2827" max="2827" width="13.5703125" style="77" customWidth="1"/>
    <col min="2828" max="2828" width="22.7109375" style="77" customWidth="1"/>
    <col min="2829" max="2829" width="12.5703125" style="77" customWidth="1"/>
    <col min="2830" max="2830" width="17.140625" style="77" customWidth="1"/>
    <col min="2831" max="2831" width="14.42578125" style="77" customWidth="1"/>
    <col min="2832" max="2833" width="14" style="77" customWidth="1"/>
    <col min="2834" max="2834" width="31.5703125" style="77" customWidth="1"/>
    <col min="2835" max="2835" width="41.85546875" style="77" customWidth="1"/>
    <col min="2836" max="2836" width="14.42578125" style="77" customWidth="1"/>
    <col min="2837" max="3072" width="9.140625" style="77"/>
    <col min="3073" max="3073" width="43.28515625" style="77" customWidth="1"/>
    <col min="3074" max="3074" width="19.42578125" style="77" customWidth="1"/>
    <col min="3075" max="3075" width="18.28515625" style="77" customWidth="1"/>
    <col min="3076" max="3076" width="17.85546875" style="77" customWidth="1"/>
    <col min="3077" max="3077" width="27.28515625" style="77" customWidth="1"/>
    <col min="3078" max="3078" width="9.140625" style="77"/>
    <col min="3079" max="3080" width="10.5703125" style="77" customWidth="1"/>
    <col min="3081" max="3081" width="11.7109375" style="77" customWidth="1"/>
    <col min="3082" max="3082" width="14.28515625" style="77" customWidth="1"/>
    <col min="3083" max="3083" width="13.5703125" style="77" customWidth="1"/>
    <col min="3084" max="3084" width="22.7109375" style="77" customWidth="1"/>
    <col min="3085" max="3085" width="12.5703125" style="77" customWidth="1"/>
    <col min="3086" max="3086" width="17.140625" style="77" customWidth="1"/>
    <col min="3087" max="3087" width="14.42578125" style="77" customWidth="1"/>
    <col min="3088" max="3089" width="14" style="77" customWidth="1"/>
    <col min="3090" max="3090" width="31.5703125" style="77" customWidth="1"/>
    <col min="3091" max="3091" width="41.85546875" style="77" customWidth="1"/>
    <col min="3092" max="3092" width="14.42578125" style="77" customWidth="1"/>
    <col min="3093" max="3328" width="9.140625" style="77"/>
    <col min="3329" max="3329" width="43.28515625" style="77" customWidth="1"/>
    <col min="3330" max="3330" width="19.42578125" style="77" customWidth="1"/>
    <col min="3331" max="3331" width="18.28515625" style="77" customWidth="1"/>
    <col min="3332" max="3332" width="17.85546875" style="77" customWidth="1"/>
    <col min="3333" max="3333" width="27.28515625" style="77" customWidth="1"/>
    <col min="3334" max="3334" width="9.140625" style="77"/>
    <col min="3335" max="3336" width="10.5703125" style="77" customWidth="1"/>
    <col min="3337" max="3337" width="11.7109375" style="77" customWidth="1"/>
    <col min="3338" max="3338" width="14.28515625" style="77" customWidth="1"/>
    <col min="3339" max="3339" width="13.5703125" style="77" customWidth="1"/>
    <col min="3340" max="3340" width="22.7109375" style="77" customWidth="1"/>
    <col min="3341" max="3341" width="12.5703125" style="77" customWidth="1"/>
    <col min="3342" max="3342" width="17.140625" style="77" customWidth="1"/>
    <col min="3343" max="3343" width="14.42578125" style="77" customWidth="1"/>
    <col min="3344" max="3345" width="14" style="77" customWidth="1"/>
    <col min="3346" max="3346" width="31.5703125" style="77" customWidth="1"/>
    <col min="3347" max="3347" width="41.85546875" style="77" customWidth="1"/>
    <col min="3348" max="3348" width="14.42578125" style="77" customWidth="1"/>
    <col min="3349" max="3584" width="9.140625" style="77"/>
    <col min="3585" max="3585" width="43.28515625" style="77" customWidth="1"/>
    <col min="3586" max="3586" width="19.42578125" style="77" customWidth="1"/>
    <col min="3587" max="3587" width="18.28515625" style="77" customWidth="1"/>
    <col min="3588" max="3588" width="17.85546875" style="77" customWidth="1"/>
    <col min="3589" max="3589" width="27.28515625" style="77" customWidth="1"/>
    <col min="3590" max="3590" width="9.140625" style="77"/>
    <col min="3591" max="3592" width="10.5703125" style="77" customWidth="1"/>
    <col min="3593" max="3593" width="11.7109375" style="77" customWidth="1"/>
    <col min="3594" max="3594" width="14.28515625" style="77" customWidth="1"/>
    <col min="3595" max="3595" width="13.5703125" style="77" customWidth="1"/>
    <col min="3596" max="3596" width="22.7109375" style="77" customWidth="1"/>
    <col min="3597" max="3597" width="12.5703125" style="77" customWidth="1"/>
    <col min="3598" max="3598" width="17.140625" style="77" customWidth="1"/>
    <col min="3599" max="3599" width="14.42578125" style="77" customWidth="1"/>
    <col min="3600" max="3601" width="14" style="77" customWidth="1"/>
    <col min="3602" max="3602" width="31.5703125" style="77" customWidth="1"/>
    <col min="3603" max="3603" width="41.85546875" style="77" customWidth="1"/>
    <col min="3604" max="3604" width="14.42578125" style="77" customWidth="1"/>
    <col min="3605" max="3840" width="9.140625" style="77"/>
    <col min="3841" max="3841" width="43.28515625" style="77" customWidth="1"/>
    <col min="3842" max="3842" width="19.42578125" style="77" customWidth="1"/>
    <col min="3843" max="3843" width="18.28515625" style="77" customWidth="1"/>
    <col min="3844" max="3844" width="17.85546875" style="77" customWidth="1"/>
    <col min="3845" max="3845" width="27.28515625" style="77" customWidth="1"/>
    <col min="3846" max="3846" width="9.140625" style="77"/>
    <col min="3847" max="3848" width="10.5703125" style="77" customWidth="1"/>
    <col min="3849" max="3849" width="11.7109375" style="77" customWidth="1"/>
    <col min="3850" max="3850" width="14.28515625" style="77" customWidth="1"/>
    <col min="3851" max="3851" width="13.5703125" style="77" customWidth="1"/>
    <col min="3852" max="3852" width="22.7109375" style="77" customWidth="1"/>
    <col min="3853" max="3853" width="12.5703125" style="77" customWidth="1"/>
    <col min="3854" max="3854" width="17.140625" style="77" customWidth="1"/>
    <col min="3855" max="3855" width="14.42578125" style="77" customWidth="1"/>
    <col min="3856" max="3857" width="14" style="77" customWidth="1"/>
    <col min="3858" max="3858" width="31.5703125" style="77" customWidth="1"/>
    <col min="3859" max="3859" width="41.85546875" style="77" customWidth="1"/>
    <col min="3860" max="3860" width="14.42578125" style="77" customWidth="1"/>
    <col min="3861" max="4096" width="9.140625" style="77"/>
    <col min="4097" max="4097" width="43.28515625" style="77" customWidth="1"/>
    <col min="4098" max="4098" width="19.42578125" style="77" customWidth="1"/>
    <col min="4099" max="4099" width="18.28515625" style="77" customWidth="1"/>
    <col min="4100" max="4100" width="17.85546875" style="77" customWidth="1"/>
    <col min="4101" max="4101" width="27.28515625" style="77" customWidth="1"/>
    <col min="4102" max="4102" width="9.140625" style="77"/>
    <col min="4103" max="4104" width="10.5703125" style="77" customWidth="1"/>
    <col min="4105" max="4105" width="11.7109375" style="77" customWidth="1"/>
    <col min="4106" max="4106" width="14.28515625" style="77" customWidth="1"/>
    <col min="4107" max="4107" width="13.5703125" style="77" customWidth="1"/>
    <col min="4108" max="4108" width="22.7109375" style="77" customWidth="1"/>
    <col min="4109" max="4109" width="12.5703125" style="77" customWidth="1"/>
    <col min="4110" max="4110" width="17.140625" style="77" customWidth="1"/>
    <col min="4111" max="4111" width="14.42578125" style="77" customWidth="1"/>
    <col min="4112" max="4113" width="14" style="77" customWidth="1"/>
    <col min="4114" max="4114" width="31.5703125" style="77" customWidth="1"/>
    <col min="4115" max="4115" width="41.85546875" style="77" customWidth="1"/>
    <col min="4116" max="4116" width="14.42578125" style="77" customWidth="1"/>
    <col min="4117" max="4352" width="9.140625" style="77"/>
    <col min="4353" max="4353" width="43.28515625" style="77" customWidth="1"/>
    <col min="4354" max="4354" width="19.42578125" style="77" customWidth="1"/>
    <col min="4355" max="4355" width="18.28515625" style="77" customWidth="1"/>
    <col min="4356" max="4356" width="17.85546875" style="77" customWidth="1"/>
    <col min="4357" max="4357" width="27.28515625" style="77" customWidth="1"/>
    <col min="4358" max="4358" width="9.140625" style="77"/>
    <col min="4359" max="4360" width="10.5703125" style="77" customWidth="1"/>
    <col min="4361" max="4361" width="11.7109375" style="77" customWidth="1"/>
    <col min="4362" max="4362" width="14.28515625" style="77" customWidth="1"/>
    <col min="4363" max="4363" width="13.5703125" style="77" customWidth="1"/>
    <col min="4364" max="4364" width="22.7109375" style="77" customWidth="1"/>
    <col min="4365" max="4365" width="12.5703125" style="77" customWidth="1"/>
    <col min="4366" max="4366" width="17.140625" style="77" customWidth="1"/>
    <col min="4367" max="4367" width="14.42578125" style="77" customWidth="1"/>
    <col min="4368" max="4369" width="14" style="77" customWidth="1"/>
    <col min="4370" max="4370" width="31.5703125" style="77" customWidth="1"/>
    <col min="4371" max="4371" width="41.85546875" style="77" customWidth="1"/>
    <col min="4372" max="4372" width="14.42578125" style="77" customWidth="1"/>
    <col min="4373" max="4608" width="9.140625" style="77"/>
    <col min="4609" max="4609" width="43.28515625" style="77" customWidth="1"/>
    <col min="4610" max="4610" width="19.42578125" style="77" customWidth="1"/>
    <col min="4611" max="4611" width="18.28515625" style="77" customWidth="1"/>
    <col min="4612" max="4612" width="17.85546875" style="77" customWidth="1"/>
    <col min="4613" max="4613" width="27.28515625" style="77" customWidth="1"/>
    <col min="4614" max="4614" width="9.140625" style="77"/>
    <col min="4615" max="4616" width="10.5703125" style="77" customWidth="1"/>
    <col min="4617" max="4617" width="11.7109375" style="77" customWidth="1"/>
    <col min="4618" max="4618" width="14.28515625" style="77" customWidth="1"/>
    <col min="4619" max="4619" width="13.5703125" style="77" customWidth="1"/>
    <col min="4620" max="4620" width="22.7109375" style="77" customWidth="1"/>
    <col min="4621" max="4621" width="12.5703125" style="77" customWidth="1"/>
    <col min="4622" max="4622" width="17.140625" style="77" customWidth="1"/>
    <col min="4623" max="4623" width="14.42578125" style="77" customWidth="1"/>
    <col min="4624" max="4625" width="14" style="77" customWidth="1"/>
    <col min="4626" max="4626" width="31.5703125" style="77" customWidth="1"/>
    <col min="4627" max="4627" width="41.85546875" style="77" customWidth="1"/>
    <col min="4628" max="4628" width="14.42578125" style="77" customWidth="1"/>
    <col min="4629" max="4864" width="9.140625" style="77"/>
    <col min="4865" max="4865" width="43.28515625" style="77" customWidth="1"/>
    <col min="4866" max="4866" width="19.42578125" style="77" customWidth="1"/>
    <col min="4867" max="4867" width="18.28515625" style="77" customWidth="1"/>
    <col min="4868" max="4868" width="17.85546875" style="77" customWidth="1"/>
    <col min="4869" max="4869" width="27.28515625" style="77" customWidth="1"/>
    <col min="4870" max="4870" width="9.140625" style="77"/>
    <col min="4871" max="4872" width="10.5703125" style="77" customWidth="1"/>
    <col min="4873" max="4873" width="11.7109375" style="77" customWidth="1"/>
    <col min="4874" max="4874" width="14.28515625" style="77" customWidth="1"/>
    <col min="4875" max="4875" width="13.5703125" style="77" customWidth="1"/>
    <col min="4876" max="4876" width="22.7109375" style="77" customWidth="1"/>
    <col min="4877" max="4877" width="12.5703125" style="77" customWidth="1"/>
    <col min="4878" max="4878" width="17.140625" style="77" customWidth="1"/>
    <col min="4879" max="4879" width="14.42578125" style="77" customWidth="1"/>
    <col min="4880" max="4881" width="14" style="77" customWidth="1"/>
    <col min="4882" max="4882" width="31.5703125" style="77" customWidth="1"/>
    <col min="4883" max="4883" width="41.85546875" style="77" customWidth="1"/>
    <col min="4884" max="4884" width="14.42578125" style="77" customWidth="1"/>
    <col min="4885" max="5120" width="9.140625" style="77"/>
    <col min="5121" max="5121" width="43.28515625" style="77" customWidth="1"/>
    <col min="5122" max="5122" width="19.42578125" style="77" customWidth="1"/>
    <col min="5123" max="5123" width="18.28515625" style="77" customWidth="1"/>
    <col min="5124" max="5124" width="17.85546875" style="77" customWidth="1"/>
    <col min="5125" max="5125" width="27.28515625" style="77" customWidth="1"/>
    <col min="5126" max="5126" width="9.140625" style="77"/>
    <col min="5127" max="5128" width="10.5703125" style="77" customWidth="1"/>
    <col min="5129" max="5129" width="11.7109375" style="77" customWidth="1"/>
    <col min="5130" max="5130" width="14.28515625" style="77" customWidth="1"/>
    <col min="5131" max="5131" width="13.5703125" style="77" customWidth="1"/>
    <col min="5132" max="5132" width="22.7109375" style="77" customWidth="1"/>
    <col min="5133" max="5133" width="12.5703125" style="77" customWidth="1"/>
    <col min="5134" max="5134" width="17.140625" style="77" customWidth="1"/>
    <col min="5135" max="5135" width="14.42578125" style="77" customWidth="1"/>
    <col min="5136" max="5137" width="14" style="77" customWidth="1"/>
    <col min="5138" max="5138" width="31.5703125" style="77" customWidth="1"/>
    <col min="5139" max="5139" width="41.85546875" style="77" customWidth="1"/>
    <col min="5140" max="5140" width="14.42578125" style="77" customWidth="1"/>
    <col min="5141" max="5376" width="9.140625" style="77"/>
    <col min="5377" max="5377" width="43.28515625" style="77" customWidth="1"/>
    <col min="5378" max="5378" width="19.42578125" style="77" customWidth="1"/>
    <col min="5379" max="5379" width="18.28515625" style="77" customWidth="1"/>
    <col min="5380" max="5380" width="17.85546875" style="77" customWidth="1"/>
    <col min="5381" max="5381" width="27.28515625" style="77" customWidth="1"/>
    <col min="5382" max="5382" width="9.140625" style="77"/>
    <col min="5383" max="5384" width="10.5703125" style="77" customWidth="1"/>
    <col min="5385" max="5385" width="11.7109375" style="77" customWidth="1"/>
    <col min="5386" max="5386" width="14.28515625" style="77" customWidth="1"/>
    <col min="5387" max="5387" width="13.5703125" style="77" customWidth="1"/>
    <col min="5388" max="5388" width="22.7109375" style="77" customWidth="1"/>
    <col min="5389" max="5389" width="12.5703125" style="77" customWidth="1"/>
    <col min="5390" max="5390" width="17.140625" style="77" customWidth="1"/>
    <col min="5391" max="5391" width="14.42578125" style="77" customWidth="1"/>
    <col min="5392" max="5393" width="14" style="77" customWidth="1"/>
    <col min="5394" max="5394" width="31.5703125" style="77" customWidth="1"/>
    <col min="5395" max="5395" width="41.85546875" style="77" customWidth="1"/>
    <col min="5396" max="5396" width="14.42578125" style="77" customWidth="1"/>
    <col min="5397" max="5632" width="9.140625" style="77"/>
    <col min="5633" max="5633" width="43.28515625" style="77" customWidth="1"/>
    <col min="5634" max="5634" width="19.42578125" style="77" customWidth="1"/>
    <col min="5635" max="5635" width="18.28515625" style="77" customWidth="1"/>
    <col min="5636" max="5636" width="17.85546875" style="77" customWidth="1"/>
    <col min="5637" max="5637" width="27.28515625" style="77" customWidth="1"/>
    <col min="5638" max="5638" width="9.140625" style="77"/>
    <col min="5639" max="5640" width="10.5703125" style="77" customWidth="1"/>
    <col min="5641" max="5641" width="11.7109375" style="77" customWidth="1"/>
    <col min="5642" max="5642" width="14.28515625" style="77" customWidth="1"/>
    <col min="5643" max="5643" width="13.5703125" style="77" customWidth="1"/>
    <col min="5644" max="5644" width="22.7109375" style="77" customWidth="1"/>
    <col min="5645" max="5645" width="12.5703125" style="77" customWidth="1"/>
    <col min="5646" max="5646" width="17.140625" style="77" customWidth="1"/>
    <col min="5647" max="5647" width="14.42578125" style="77" customWidth="1"/>
    <col min="5648" max="5649" width="14" style="77" customWidth="1"/>
    <col min="5650" max="5650" width="31.5703125" style="77" customWidth="1"/>
    <col min="5651" max="5651" width="41.85546875" style="77" customWidth="1"/>
    <col min="5652" max="5652" width="14.42578125" style="77" customWidth="1"/>
    <col min="5653" max="5888" width="9.140625" style="77"/>
    <col min="5889" max="5889" width="43.28515625" style="77" customWidth="1"/>
    <col min="5890" max="5890" width="19.42578125" style="77" customWidth="1"/>
    <col min="5891" max="5891" width="18.28515625" style="77" customWidth="1"/>
    <col min="5892" max="5892" width="17.85546875" style="77" customWidth="1"/>
    <col min="5893" max="5893" width="27.28515625" style="77" customWidth="1"/>
    <col min="5894" max="5894" width="9.140625" style="77"/>
    <col min="5895" max="5896" width="10.5703125" style="77" customWidth="1"/>
    <col min="5897" max="5897" width="11.7109375" style="77" customWidth="1"/>
    <col min="5898" max="5898" width="14.28515625" style="77" customWidth="1"/>
    <col min="5899" max="5899" width="13.5703125" style="77" customWidth="1"/>
    <col min="5900" max="5900" width="22.7109375" style="77" customWidth="1"/>
    <col min="5901" max="5901" width="12.5703125" style="77" customWidth="1"/>
    <col min="5902" max="5902" width="17.140625" style="77" customWidth="1"/>
    <col min="5903" max="5903" width="14.42578125" style="77" customWidth="1"/>
    <col min="5904" max="5905" width="14" style="77" customWidth="1"/>
    <col min="5906" max="5906" width="31.5703125" style="77" customWidth="1"/>
    <col min="5907" max="5907" width="41.85546875" style="77" customWidth="1"/>
    <col min="5908" max="5908" width="14.42578125" style="77" customWidth="1"/>
    <col min="5909" max="6144" width="9.140625" style="77"/>
    <col min="6145" max="6145" width="43.28515625" style="77" customWidth="1"/>
    <col min="6146" max="6146" width="19.42578125" style="77" customWidth="1"/>
    <col min="6147" max="6147" width="18.28515625" style="77" customWidth="1"/>
    <col min="6148" max="6148" width="17.85546875" style="77" customWidth="1"/>
    <col min="6149" max="6149" width="27.28515625" style="77" customWidth="1"/>
    <col min="6150" max="6150" width="9.140625" style="77"/>
    <col min="6151" max="6152" width="10.5703125" style="77" customWidth="1"/>
    <col min="6153" max="6153" width="11.7109375" style="77" customWidth="1"/>
    <col min="6154" max="6154" width="14.28515625" style="77" customWidth="1"/>
    <col min="6155" max="6155" width="13.5703125" style="77" customWidth="1"/>
    <col min="6156" max="6156" width="22.7109375" style="77" customWidth="1"/>
    <col min="6157" max="6157" width="12.5703125" style="77" customWidth="1"/>
    <col min="6158" max="6158" width="17.140625" style="77" customWidth="1"/>
    <col min="6159" max="6159" width="14.42578125" style="77" customWidth="1"/>
    <col min="6160" max="6161" width="14" style="77" customWidth="1"/>
    <col min="6162" max="6162" width="31.5703125" style="77" customWidth="1"/>
    <col min="6163" max="6163" width="41.85546875" style="77" customWidth="1"/>
    <col min="6164" max="6164" width="14.42578125" style="77" customWidth="1"/>
    <col min="6165" max="6400" width="9.140625" style="77"/>
    <col min="6401" max="6401" width="43.28515625" style="77" customWidth="1"/>
    <col min="6402" max="6402" width="19.42578125" style="77" customWidth="1"/>
    <col min="6403" max="6403" width="18.28515625" style="77" customWidth="1"/>
    <col min="6404" max="6404" width="17.85546875" style="77" customWidth="1"/>
    <col min="6405" max="6405" width="27.28515625" style="77" customWidth="1"/>
    <col min="6406" max="6406" width="9.140625" style="77"/>
    <col min="6407" max="6408" width="10.5703125" style="77" customWidth="1"/>
    <col min="6409" max="6409" width="11.7109375" style="77" customWidth="1"/>
    <col min="6410" max="6410" width="14.28515625" style="77" customWidth="1"/>
    <col min="6411" max="6411" width="13.5703125" style="77" customWidth="1"/>
    <col min="6412" max="6412" width="22.7109375" style="77" customWidth="1"/>
    <col min="6413" max="6413" width="12.5703125" style="77" customWidth="1"/>
    <col min="6414" max="6414" width="17.140625" style="77" customWidth="1"/>
    <col min="6415" max="6415" width="14.42578125" style="77" customWidth="1"/>
    <col min="6416" max="6417" width="14" style="77" customWidth="1"/>
    <col min="6418" max="6418" width="31.5703125" style="77" customWidth="1"/>
    <col min="6419" max="6419" width="41.85546875" style="77" customWidth="1"/>
    <col min="6420" max="6420" width="14.42578125" style="77" customWidth="1"/>
    <col min="6421" max="6656" width="9.140625" style="77"/>
    <col min="6657" max="6657" width="43.28515625" style="77" customWidth="1"/>
    <col min="6658" max="6658" width="19.42578125" style="77" customWidth="1"/>
    <col min="6659" max="6659" width="18.28515625" style="77" customWidth="1"/>
    <col min="6660" max="6660" width="17.85546875" style="77" customWidth="1"/>
    <col min="6661" max="6661" width="27.28515625" style="77" customWidth="1"/>
    <col min="6662" max="6662" width="9.140625" style="77"/>
    <col min="6663" max="6664" width="10.5703125" style="77" customWidth="1"/>
    <col min="6665" max="6665" width="11.7109375" style="77" customWidth="1"/>
    <col min="6666" max="6666" width="14.28515625" style="77" customWidth="1"/>
    <col min="6667" max="6667" width="13.5703125" style="77" customWidth="1"/>
    <col min="6668" max="6668" width="22.7109375" style="77" customWidth="1"/>
    <col min="6669" max="6669" width="12.5703125" style="77" customWidth="1"/>
    <col min="6670" max="6670" width="17.140625" style="77" customWidth="1"/>
    <col min="6671" max="6671" width="14.42578125" style="77" customWidth="1"/>
    <col min="6672" max="6673" width="14" style="77" customWidth="1"/>
    <col min="6674" max="6674" width="31.5703125" style="77" customWidth="1"/>
    <col min="6675" max="6675" width="41.85546875" style="77" customWidth="1"/>
    <col min="6676" max="6676" width="14.42578125" style="77" customWidth="1"/>
    <col min="6677" max="6912" width="9.140625" style="77"/>
    <col min="6913" max="6913" width="43.28515625" style="77" customWidth="1"/>
    <col min="6914" max="6914" width="19.42578125" style="77" customWidth="1"/>
    <col min="6915" max="6915" width="18.28515625" style="77" customWidth="1"/>
    <col min="6916" max="6916" width="17.85546875" style="77" customWidth="1"/>
    <col min="6917" max="6917" width="27.28515625" style="77" customWidth="1"/>
    <col min="6918" max="6918" width="9.140625" style="77"/>
    <col min="6919" max="6920" width="10.5703125" style="77" customWidth="1"/>
    <col min="6921" max="6921" width="11.7109375" style="77" customWidth="1"/>
    <col min="6922" max="6922" width="14.28515625" style="77" customWidth="1"/>
    <col min="6923" max="6923" width="13.5703125" style="77" customWidth="1"/>
    <col min="6924" max="6924" width="22.7109375" style="77" customWidth="1"/>
    <col min="6925" max="6925" width="12.5703125" style="77" customWidth="1"/>
    <col min="6926" max="6926" width="17.140625" style="77" customWidth="1"/>
    <col min="6927" max="6927" width="14.42578125" style="77" customWidth="1"/>
    <col min="6928" max="6929" width="14" style="77" customWidth="1"/>
    <col min="6930" max="6930" width="31.5703125" style="77" customWidth="1"/>
    <col min="6931" max="6931" width="41.85546875" style="77" customWidth="1"/>
    <col min="6932" max="6932" width="14.42578125" style="77" customWidth="1"/>
    <col min="6933" max="7168" width="9.140625" style="77"/>
    <col min="7169" max="7169" width="43.28515625" style="77" customWidth="1"/>
    <col min="7170" max="7170" width="19.42578125" style="77" customWidth="1"/>
    <col min="7171" max="7171" width="18.28515625" style="77" customWidth="1"/>
    <col min="7172" max="7172" width="17.85546875" style="77" customWidth="1"/>
    <col min="7173" max="7173" width="27.28515625" style="77" customWidth="1"/>
    <col min="7174" max="7174" width="9.140625" style="77"/>
    <col min="7175" max="7176" width="10.5703125" style="77" customWidth="1"/>
    <col min="7177" max="7177" width="11.7109375" style="77" customWidth="1"/>
    <col min="7178" max="7178" width="14.28515625" style="77" customWidth="1"/>
    <col min="7179" max="7179" width="13.5703125" style="77" customWidth="1"/>
    <col min="7180" max="7180" width="22.7109375" style="77" customWidth="1"/>
    <col min="7181" max="7181" width="12.5703125" style="77" customWidth="1"/>
    <col min="7182" max="7182" width="17.140625" style="77" customWidth="1"/>
    <col min="7183" max="7183" width="14.42578125" style="77" customWidth="1"/>
    <col min="7184" max="7185" width="14" style="77" customWidth="1"/>
    <col min="7186" max="7186" width="31.5703125" style="77" customWidth="1"/>
    <col min="7187" max="7187" width="41.85546875" style="77" customWidth="1"/>
    <col min="7188" max="7188" width="14.42578125" style="77" customWidth="1"/>
    <col min="7189" max="7424" width="9.140625" style="77"/>
    <col min="7425" max="7425" width="43.28515625" style="77" customWidth="1"/>
    <col min="7426" max="7426" width="19.42578125" style="77" customWidth="1"/>
    <col min="7427" max="7427" width="18.28515625" style="77" customWidth="1"/>
    <col min="7428" max="7428" width="17.85546875" style="77" customWidth="1"/>
    <col min="7429" max="7429" width="27.28515625" style="77" customWidth="1"/>
    <col min="7430" max="7430" width="9.140625" style="77"/>
    <col min="7431" max="7432" width="10.5703125" style="77" customWidth="1"/>
    <col min="7433" max="7433" width="11.7109375" style="77" customWidth="1"/>
    <col min="7434" max="7434" width="14.28515625" style="77" customWidth="1"/>
    <col min="7435" max="7435" width="13.5703125" style="77" customWidth="1"/>
    <col min="7436" max="7436" width="22.7109375" style="77" customWidth="1"/>
    <col min="7437" max="7437" width="12.5703125" style="77" customWidth="1"/>
    <col min="7438" max="7438" width="17.140625" style="77" customWidth="1"/>
    <col min="7439" max="7439" width="14.42578125" style="77" customWidth="1"/>
    <col min="7440" max="7441" width="14" style="77" customWidth="1"/>
    <col min="7442" max="7442" width="31.5703125" style="77" customWidth="1"/>
    <col min="7443" max="7443" width="41.85546875" style="77" customWidth="1"/>
    <col min="7444" max="7444" width="14.42578125" style="77" customWidth="1"/>
    <col min="7445" max="7680" width="9.140625" style="77"/>
    <col min="7681" max="7681" width="43.28515625" style="77" customWidth="1"/>
    <col min="7682" max="7682" width="19.42578125" style="77" customWidth="1"/>
    <col min="7683" max="7683" width="18.28515625" style="77" customWidth="1"/>
    <col min="7684" max="7684" width="17.85546875" style="77" customWidth="1"/>
    <col min="7685" max="7685" width="27.28515625" style="77" customWidth="1"/>
    <col min="7686" max="7686" width="9.140625" style="77"/>
    <col min="7687" max="7688" width="10.5703125" style="77" customWidth="1"/>
    <col min="7689" max="7689" width="11.7109375" style="77" customWidth="1"/>
    <col min="7690" max="7690" width="14.28515625" style="77" customWidth="1"/>
    <col min="7691" max="7691" width="13.5703125" style="77" customWidth="1"/>
    <col min="7692" max="7692" width="22.7109375" style="77" customWidth="1"/>
    <col min="7693" max="7693" width="12.5703125" style="77" customWidth="1"/>
    <col min="7694" max="7694" width="17.140625" style="77" customWidth="1"/>
    <col min="7695" max="7695" width="14.42578125" style="77" customWidth="1"/>
    <col min="7696" max="7697" width="14" style="77" customWidth="1"/>
    <col min="7698" max="7698" width="31.5703125" style="77" customWidth="1"/>
    <col min="7699" max="7699" width="41.85546875" style="77" customWidth="1"/>
    <col min="7700" max="7700" width="14.42578125" style="77" customWidth="1"/>
    <col min="7701" max="7936" width="9.140625" style="77"/>
    <col min="7937" max="7937" width="43.28515625" style="77" customWidth="1"/>
    <col min="7938" max="7938" width="19.42578125" style="77" customWidth="1"/>
    <col min="7939" max="7939" width="18.28515625" style="77" customWidth="1"/>
    <col min="7940" max="7940" width="17.85546875" style="77" customWidth="1"/>
    <col min="7941" max="7941" width="27.28515625" style="77" customWidth="1"/>
    <col min="7942" max="7942" width="9.140625" style="77"/>
    <col min="7943" max="7944" width="10.5703125" style="77" customWidth="1"/>
    <col min="7945" max="7945" width="11.7109375" style="77" customWidth="1"/>
    <col min="7946" max="7946" width="14.28515625" style="77" customWidth="1"/>
    <col min="7947" max="7947" width="13.5703125" style="77" customWidth="1"/>
    <col min="7948" max="7948" width="22.7109375" style="77" customWidth="1"/>
    <col min="7949" max="7949" width="12.5703125" style="77" customWidth="1"/>
    <col min="7950" max="7950" width="17.140625" style="77" customWidth="1"/>
    <col min="7951" max="7951" width="14.42578125" style="77" customWidth="1"/>
    <col min="7952" max="7953" width="14" style="77" customWidth="1"/>
    <col min="7954" max="7954" width="31.5703125" style="77" customWidth="1"/>
    <col min="7955" max="7955" width="41.85546875" style="77" customWidth="1"/>
    <col min="7956" max="7956" width="14.42578125" style="77" customWidth="1"/>
    <col min="7957" max="8192" width="9.140625" style="77"/>
    <col min="8193" max="8193" width="43.28515625" style="77" customWidth="1"/>
    <col min="8194" max="8194" width="19.42578125" style="77" customWidth="1"/>
    <col min="8195" max="8195" width="18.28515625" style="77" customWidth="1"/>
    <col min="8196" max="8196" width="17.85546875" style="77" customWidth="1"/>
    <col min="8197" max="8197" width="27.28515625" style="77" customWidth="1"/>
    <col min="8198" max="8198" width="9.140625" style="77"/>
    <col min="8199" max="8200" width="10.5703125" style="77" customWidth="1"/>
    <col min="8201" max="8201" width="11.7109375" style="77" customWidth="1"/>
    <col min="8202" max="8202" width="14.28515625" style="77" customWidth="1"/>
    <col min="8203" max="8203" width="13.5703125" style="77" customWidth="1"/>
    <col min="8204" max="8204" width="22.7109375" style="77" customWidth="1"/>
    <col min="8205" max="8205" width="12.5703125" style="77" customWidth="1"/>
    <col min="8206" max="8206" width="17.140625" style="77" customWidth="1"/>
    <col min="8207" max="8207" width="14.42578125" style="77" customWidth="1"/>
    <col min="8208" max="8209" width="14" style="77" customWidth="1"/>
    <col min="8210" max="8210" width="31.5703125" style="77" customWidth="1"/>
    <col min="8211" max="8211" width="41.85546875" style="77" customWidth="1"/>
    <col min="8212" max="8212" width="14.42578125" style="77" customWidth="1"/>
    <col min="8213" max="8448" width="9.140625" style="77"/>
    <col min="8449" max="8449" width="43.28515625" style="77" customWidth="1"/>
    <col min="8450" max="8450" width="19.42578125" style="77" customWidth="1"/>
    <col min="8451" max="8451" width="18.28515625" style="77" customWidth="1"/>
    <col min="8452" max="8452" width="17.85546875" style="77" customWidth="1"/>
    <col min="8453" max="8453" width="27.28515625" style="77" customWidth="1"/>
    <col min="8454" max="8454" width="9.140625" style="77"/>
    <col min="8455" max="8456" width="10.5703125" style="77" customWidth="1"/>
    <col min="8457" max="8457" width="11.7109375" style="77" customWidth="1"/>
    <col min="8458" max="8458" width="14.28515625" style="77" customWidth="1"/>
    <col min="8459" max="8459" width="13.5703125" style="77" customWidth="1"/>
    <col min="8460" max="8460" width="22.7109375" style="77" customWidth="1"/>
    <col min="8461" max="8461" width="12.5703125" style="77" customWidth="1"/>
    <col min="8462" max="8462" width="17.140625" style="77" customWidth="1"/>
    <col min="8463" max="8463" width="14.42578125" style="77" customWidth="1"/>
    <col min="8464" max="8465" width="14" style="77" customWidth="1"/>
    <col min="8466" max="8466" width="31.5703125" style="77" customWidth="1"/>
    <col min="8467" max="8467" width="41.85546875" style="77" customWidth="1"/>
    <col min="8468" max="8468" width="14.42578125" style="77" customWidth="1"/>
    <col min="8469" max="8704" width="9.140625" style="77"/>
    <col min="8705" max="8705" width="43.28515625" style="77" customWidth="1"/>
    <col min="8706" max="8706" width="19.42578125" style="77" customWidth="1"/>
    <col min="8707" max="8707" width="18.28515625" style="77" customWidth="1"/>
    <col min="8708" max="8708" width="17.85546875" style="77" customWidth="1"/>
    <col min="8709" max="8709" width="27.28515625" style="77" customWidth="1"/>
    <col min="8710" max="8710" width="9.140625" style="77"/>
    <col min="8711" max="8712" width="10.5703125" style="77" customWidth="1"/>
    <col min="8713" max="8713" width="11.7109375" style="77" customWidth="1"/>
    <col min="8714" max="8714" width="14.28515625" style="77" customWidth="1"/>
    <col min="8715" max="8715" width="13.5703125" style="77" customWidth="1"/>
    <col min="8716" max="8716" width="22.7109375" style="77" customWidth="1"/>
    <col min="8717" max="8717" width="12.5703125" style="77" customWidth="1"/>
    <col min="8718" max="8718" width="17.140625" style="77" customWidth="1"/>
    <col min="8719" max="8719" width="14.42578125" style="77" customWidth="1"/>
    <col min="8720" max="8721" width="14" style="77" customWidth="1"/>
    <col min="8722" max="8722" width="31.5703125" style="77" customWidth="1"/>
    <col min="8723" max="8723" width="41.85546875" style="77" customWidth="1"/>
    <col min="8724" max="8724" width="14.42578125" style="77" customWidth="1"/>
    <col min="8725" max="8960" width="9.140625" style="77"/>
    <col min="8961" max="8961" width="43.28515625" style="77" customWidth="1"/>
    <col min="8962" max="8962" width="19.42578125" style="77" customWidth="1"/>
    <col min="8963" max="8963" width="18.28515625" style="77" customWidth="1"/>
    <col min="8964" max="8964" width="17.85546875" style="77" customWidth="1"/>
    <col min="8965" max="8965" width="27.28515625" style="77" customWidth="1"/>
    <col min="8966" max="8966" width="9.140625" style="77"/>
    <col min="8967" max="8968" width="10.5703125" style="77" customWidth="1"/>
    <col min="8969" max="8969" width="11.7109375" style="77" customWidth="1"/>
    <col min="8970" max="8970" width="14.28515625" style="77" customWidth="1"/>
    <col min="8971" max="8971" width="13.5703125" style="77" customWidth="1"/>
    <col min="8972" max="8972" width="22.7109375" style="77" customWidth="1"/>
    <col min="8973" max="8973" width="12.5703125" style="77" customWidth="1"/>
    <col min="8974" max="8974" width="17.140625" style="77" customWidth="1"/>
    <col min="8975" max="8975" width="14.42578125" style="77" customWidth="1"/>
    <col min="8976" max="8977" width="14" style="77" customWidth="1"/>
    <col min="8978" max="8978" width="31.5703125" style="77" customWidth="1"/>
    <col min="8979" max="8979" width="41.85546875" style="77" customWidth="1"/>
    <col min="8980" max="8980" width="14.42578125" style="77" customWidth="1"/>
    <col min="8981" max="9216" width="9.140625" style="77"/>
    <col min="9217" max="9217" width="43.28515625" style="77" customWidth="1"/>
    <col min="9218" max="9218" width="19.42578125" style="77" customWidth="1"/>
    <col min="9219" max="9219" width="18.28515625" style="77" customWidth="1"/>
    <col min="9220" max="9220" width="17.85546875" style="77" customWidth="1"/>
    <col min="9221" max="9221" width="27.28515625" style="77" customWidth="1"/>
    <col min="9222" max="9222" width="9.140625" style="77"/>
    <col min="9223" max="9224" width="10.5703125" style="77" customWidth="1"/>
    <col min="9225" max="9225" width="11.7109375" style="77" customWidth="1"/>
    <col min="9226" max="9226" width="14.28515625" style="77" customWidth="1"/>
    <col min="9227" max="9227" width="13.5703125" style="77" customWidth="1"/>
    <col min="9228" max="9228" width="22.7109375" style="77" customWidth="1"/>
    <col min="9229" max="9229" width="12.5703125" style="77" customWidth="1"/>
    <col min="9230" max="9230" width="17.140625" style="77" customWidth="1"/>
    <col min="9231" max="9231" width="14.42578125" style="77" customWidth="1"/>
    <col min="9232" max="9233" width="14" style="77" customWidth="1"/>
    <col min="9234" max="9234" width="31.5703125" style="77" customWidth="1"/>
    <col min="9235" max="9235" width="41.85546875" style="77" customWidth="1"/>
    <col min="9236" max="9236" width="14.42578125" style="77" customWidth="1"/>
    <col min="9237" max="9472" width="9.140625" style="77"/>
    <col min="9473" max="9473" width="43.28515625" style="77" customWidth="1"/>
    <col min="9474" max="9474" width="19.42578125" style="77" customWidth="1"/>
    <col min="9475" max="9475" width="18.28515625" style="77" customWidth="1"/>
    <col min="9476" max="9476" width="17.85546875" style="77" customWidth="1"/>
    <col min="9477" max="9477" width="27.28515625" style="77" customWidth="1"/>
    <col min="9478" max="9478" width="9.140625" style="77"/>
    <col min="9479" max="9480" width="10.5703125" style="77" customWidth="1"/>
    <col min="9481" max="9481" width="11.7109375" style="77" customWidth="1"/>
    <col min="9482" max="9482" width="14.28515625" style="77" customWidth="1"/>
    <col min="9483" max="9483" width="13.5703125" style="77" customWidth="1"/>
    <col min="9484" max="9484" width="22.7109375" style="77" customWidth="1"/>
    <col min="9485" max="9485" width="12.5703125" style="77" customWidth="1"/>
    <col min="9486" max="9486" width="17.140625" style="77" customWidth="1"/>
    <col min="9487" max="9487" width="14.42578125" style="77" customWidth="1"/>
    <col min="9488" max="9489" width="14" style="77" customWidth="1"/>
    <col min="9490" max="9490" width="31.5703125" style="77" customWidth="1"/>
    <col min="9491" max="9491" width="41.85546875" style="77" customWidth="1"/>
    <col min="9492" max="9492" width="14.42578125" style="77" customWidth="1"/>
    <col min="9493" max="9728" width="9.140625" style="77"/>
    <col min="9729" max="9729" width="43.28515625" style="77" customWidth="1"/>
    <col min="9730" max="9730" width="19.42578125" style="77" customWidth="1"/>
    <col min="9731" max="9731" width="18.28515625" style="77" customWidth="1"/>
    <col min="9732" max="9732" width="17.85546875" style="77" customWidth="1"/>
    <col min="9733" max="9733" width="27.28515625" style="77" customWidth="1"/>
    <col min="9734" max="9734" width="9.140625" style="77"/>
    <col min="9735" max="9736" width="10.5703125" style="77" customWidth="1"/>
    <col min="9737" max="9737" width="11.7109375" style="77" customWidth="1"/>
    <col min="9738" max="9738" width="14.28515625" style="77" customWidth="1"/>
    <col min="9739" max="9739" width="13.5703125" style="77" customWidth="1"/>
    <col min="9740" max="9740" width="22.7109375" style="77" customWidth="1"/>
    <col min="9741" max="9741" width="12.5703125" style="77" customWidth="1"/>
    <col min="9742" max="9742" width="17.140625" style="77" customWidth="1"/>
    <col min="9743" max="9743" width="14.42578125" style="77" customWidth="1"/>
    <col min="9744" max="9745" width="14" style="77" customWidth="1"/>
    <col min="9746" max="9746" width="31.5703125" style="77" customWidth="1"/>
    <col min="9747" max="9747" width="41.85546875" style="77" customWidth="1"/>
    <col min="9748" max="9748" width="14.42578125" style="77" customWidth="1"/>
    <col min="9749" max="9984" width="9.140625" style="77"/>
    <col min="9985" max="9985" width="43.28515625" style="77" customWidth="1"/>
    <col min="9986" max="9986" width="19.42578125" style="77" customWidth="1"/>
    <col min="9987" max="9987" width="18.28515625" style="77" customWidth="1"/>
    <col min="9988" max="9988" width="17.85546875" style="77" customWidth="1"/>
    <col min="9989" max="9989" width="27.28515625" style="77" customWidth="1"/>
    <col min="9990" max="9990" width="9.140625" style="77"/>
    <col min="9991" max="9992" width="10.5703125" style="77" customWidth="1"/>
    <col min="9993" max="9993" width="11.7109375" style="77" customWidth="1"/>
    <col min="9994" max="9994" width="14.28515625" style="77" customWidth="1"/>
    <col min="9995" max="9995" width="13.5703125" style="77" customWidth="1"/>
    <col min="9996" max="9996" width="22.7109375" style="77" customWidth="1"/>
    <col min="9997" max="9997" width="12.5703125" style="77" customWidth="1"/>
    <col min="9998" max="9998" width="17.140625" style="77" customWidth="1"/>
    <col min="9999" max="9999" width="14.42578125" style="77" customWidth="1"/>
    <col min="10000" max="10001" width="14" style="77" customWidth="1"/>
    <col min="10002" max="10002" width="31.5703125" style="77" customWidth="1"/>
    <col min="10003" max="10003" width="41.85546875" style="77" customWidth="1"/>
    <col min="10004" max="10004" width="14.42578125" style="77" customWidth="1"/>
    <col min="10005" max="10240" width="9.140625" style="77"/>
    <col min="10241" max="10241" width="43.28515625" style="77" customWidth="1"/>
    <col min="10242" max="10242" width="19.42578125" style="77" customWidth="1"/>
    <col min="10243" max="10243" width="18.28515625" style="77" customWidth="1"/>
    <col min="10244" max="10244" width="17.85546875" style="77" customWidth="1"/>
    <col min="10245" max="10245" width="27.28515625" style="77" customWidth="1"/>
    <col min="10246" max="10246" width="9.140625" style="77"/>
    <col min="10247" max="10248" width="10.5703125" style="77" customWidth="1"/>
    <col min="10249" max="10249" width="11.7109375" style="77" customWidth="1"/>
    <col min="10250" max="10250" width="14.28515625" style="77" customWidth="1"/>
    <col min="10251" max="10251" width="13.5703125" style="77" customWidth="1"/>
    <col min="10252" max="10252" width="22.7109375" style="77" customWidth="1"/>
    <col min="10253" max="10253" width="12.5703125" style="77" customWidth="1"/>
    <col min="10254" max="10254" width="17.140625" style="77" customWidth="1"/>
    <col min="10255" max="10255" width="14.42578125" style="77" customWidth="1"/>
    <col min="10256" max="10257" width="14" style="77" customWidth="1"/>
    <col min="10258" max="10258" width="31.5703125" style="77" customWidth="1"/>
    <col min="10259" max="10259" width="41.85546875" style="77" customWidth="1"/>
    <col min="10260" max="10260" width="14.42578125" style="77" customWidth="1"/>
    <col min="10261" max="10496" width="9.140625" style="77"/>
    <col min="10497" max="10497" width="43.28515625" style="77" customWidth="1"/>
    <col min="10498" max="10498" width="19.42578125" style="77" customWidth="1"/>
    <col min="10499" max="10499" width="18.28515625" style="77" customWidth="1"/>
    <col min="10500" max="10500" width="17.85546875" style="77" customWidth="1"/>
    <col min="10501" max="10501" width="27.28515625" style="77" customWidth="1"/>
    <col min="10502" max="10502" width="9.140625" style="77"/>
    <col min="10503" max="10504" width="10.5703125" style="77" customWidth="1"/>
    <col min="10505" max="10505" width="11.7109375" style="77" customWidth="1"/>
    <col min="10506" max="10506" width="14.28515625" style="77" customWidth="1"/>
    <col min="10507" max="10507" width="13.5703125" style="77" customWidth="1"/>
    <col min="10508" max="10508" width="22.7109375" style="77" customWidth="1"/>
    <col min="10509" max="10509" width="12.5703125" style="77" customWidth="1"/>
    <col min="10510" max="10510" width="17.140625" style="77" customWidth="1"/>
    <col min="10511" max="10511" width="14.42578125" style="77" customWidth="1"/>
    <col min="10512" max="10513" width="14" style="77" customWidth="1"/>
    <col min="10514" max="10514" width="31.5703125" style="77" customWidth="1"/>
    <col min="10515" max="10515" width="41.85546875" style="77" customWidth="1"/>
    <col min="10516" max="10516" width="14.42578125" style="77" customWidth="1"/>
    <col min="10517" max="10752" width="9.140625" style="77"/>
    <col min="10753" max="10753" width="43.28515625" style="77" customWidth="1"/>
    <col min="10754" max="10754" width="19.42578125" style="77" customWidth="1"/>
    <col min="10755" max="10755" width="18.28515625" style="77" customWidth="1"/>
    <col min="10756" max="10756" width="17.85546875" style="77" customWidth="1"/>
    <col min="10757" max="10757" width="27.28515625" style="77" customWidth="1"/>
    <col min="10758" max="10758" width="9.140625" style="77"/>
    <col min="10759" max="10760" width="10.5703125" style="77" customWidth="1"/>
    <col min="10761" max="10761" width="11.7109375" style="77" customWidth="1"/>
    <col min="10762" max="10762" width="14.28515625" style="77" customWidth="1"/>
    <col min="10763" max="10763" width="13.5703125" style="77" customWidth="1"/>
    <col min="10764" max="10764" width="22.7109375" style="77" customWidth="1"/>
    <col min="10765" max="10765" width="12.5703125" style="77" customWidth="1"/>
    <col min="10766" max="10766" width="17.140625" style="77" customWidth="1"/>
    <col min="10767" max="10767" width="14.42578125" style="77" customWidth="1"/>
    <col min="10768" max="10769" width="14" style="77" customWidth="1"/>
    <col min="10770" max="10770" width="31.5703125" style="77" customWidth="1"/>
    <col min="10771" max="10771" width="41.85546875" style="77" customWidth="1"/>
    <col min="10772" max="10772" width="14.42578125" style="77" customWidth="1"/>
    <col min="10773" max="11008" width="9.140625" style="77"/>
    <col min="11009" max="11009" width="43.28515625" style="77" customWidth="1"/>
    <col min="11010" max="11010" width="19.42578125" style="77" customWidth="1"/>
    <col min="11011" max="11011" width="18.28515625" style="77" customWidth="1"/>
    <col min="11012" max="11012" width="17.85546875" style="77" customWidth="1"/>
    <col min="11013" max="11013" width="27.28515625" style="77" customWidth="1"/>
    <col min="11014" max="11014" width="9.140625" style="77"/>
    <col min="11015" max="11016" width="10.5703125" style="77" customWidth="1"/>
    <col min="11017" max="11017" width="11.7109375" style="77" customWidth="1"/>
    <col min="11018" max="11018" width="14.28515625" style="77" customWidth="1"/>
    <col min="11019" max="11019" width="13.5703125" style="77" customWidth="1"/>
    <col min="11020" max="11020" width="22.7109375" style="77" customWidth="1"/>
    <col min="11021" max="11021" width="12.5703125" style="77" customWidth="1"/>
    <col min="11022" max="11022" width="17.140625" style="77" customWidth="1"/>
    <col min="11023" max="11023" width="14.42578125" style="77" customWidth="1"/>
    <col min="11024" max="11025" width="14" style="77" customWidth="1"/>
    <col min="11026" max="11026" width="31.5703125" style="77" customWidth="1"/>
    <col min="11027" max="11027" width="41.85546875" style="77" customWidth="1"/>
    <col min="11028" max="11028" width="14.42578125" style="77" customWidth="1"/>
    <col min="11029" max="11264" width="9.140625" style="77"/>
    <col min="11265" max="11265" width="43.28515625" style="77" customWidth="1"/>
    <col min="11266" max="11266" width="19.42578125" style="77" customWidth="1"/>
    <col min="11267" max="11267" width="18.28515625" style="77" customWidth="1"/>
    <col min="11268" max="11268" width="17.85546875" style="77" customWidth="1"/>
    <col min="11269" max="11269" width="27.28515625" style="77" customWidth="1"/>
    <col min="11270" max="11270" width="9.140625" style="77"/>
    <col min="11271" max="11272" width="10.5703125" style="77" customWidth="1"/>
    <col min="11273" max="11273" width="11.7109375" style="77" customWidth="1"/>
    <col min="11274" max="11274" width="14.28515625" style="77" customWidth="1"/>
    <col min="11275" max="11275" width="13.5703125" style="77" customWidth="1"/>
    <col min="11276" max="11276" width="22.7109375" style="77" customWidth="1"/>
    <col min="11277" max="11277" width="12.5703125" style="77" customWidth="1"/>
    <col min="11278" max="11278" width="17.140625" style="77" customWidth="1"/>
    <col min="11279" max="11279" width="14.42578125" style="77" customWidth="1"/>
    <col min="11280" max="11281" width="14" style="77" customWidth="1"/>
    <col min="11282" max="11282" width="31.5703125" style="77" customWidth="1"/>
    <col min="11283" max="11283" width="41.85546875" style="77" customWidth="1"/>
    <col min="11284" max="11284" width="14.42578125" style="77" customWidth="1"/>
    <col min="11285" max="11520" width="9.140625" style="77"/>
    <col min="11521" max="11521" width="43.28515625" style="77" customWidth="1"/>
    <col min="11522" max="11522" width="19.42578125" style="77" customWidth="1"/>
    <col min="11523" max="11523" width="18.28515625" style="77" customWidth="1"/>
    <col min="11524" max="11524" width="17.85546875" style="77" customWidth="1"/>
    <col min="11525" max="11525" width="27.28515625" style="77" customWidth="1"/>
    <col min="11526" max="11526" width="9.140625" style="77"/>
    <col min="11527" max="11528" width="10.5703125" style="77" customWidth="1"/>
    <col min="11529" max="11529" width="11.7109375" style="77" customWidth="1"/>
    <col min="11530" max="11530" width="14.28515625" style="77" customWidth="1"/>
    <col min="11531" max="11531" width="13.5703125" style="77" customWidth="1"/>
    <col min="11532" max="11532" width="22.7109375" style="77" customWidth="1"/>
    <col min="11533" max="11533" width="12.5703125" style="77" customWidth="1"/>
    <col min="11534" max="11534" width="17.140625" style="77" customWidth="1"/>
    <col min="11535" max="11535" width="14.42578125" style="77" customWidth="1"/>
    <col min="11536" max="11537" width="14" style="77" customWidth="1"/>
    <col min="11538" max="11538" width="31.5703125" style="77" customWidth="1"/>
    <col min="11539" max="11539" width="41.85546875" style="77" customWidth="1"/>
    <col min="11540" max="11540" width="14.42578125" style="77" customWidth="1"/>
    <col min="11541" max="11776" width="9.140625" style="77"/>
    <col min="11777" max="11777" width="43.28515625" style="77" customWidth="1"/>
    <col min="11778" max="11778" width="19.42578125" style="77" customWidth="1"/>
    <col min="11779" max="11779" width="18.28515625" style="77" customWidth="1"/>
    <col min="11780" max="11780" width="17.85546875" style="77" customWidth="1"/>
    <col min="11781" max="11781" width="27.28515625" style="77" customWidth="1"/>
    <col min="11782" max="11782" width="9.140625" style="77"/>
    <col min="11783" max="11784" width="10.5703125" style="77" customWidth="1"/>
    <col min="11785" max="11785" width="11.7109375" style="77" customWidth="1"/>
    <col min="11786" max="11786" width="14.28515625" style="77" customWidth="1"/>
    <col min="11787" max="11787" width="13.5703125" style="77" customWidth="1"/>
    <col min="11788" max="11788" width="22.7109375" style="77" customWidth="1"/>
    <col min="11789" max="11789" width="12.5703125" style="77" customWidth="1"/>
    <col min="11790" max="11790" width="17.140625" style="77" customWidth="1"/>
    <col min="11791" max="11791" width="14.42578125" style="77" customWidth="1"/>
    <col min="11792" max="11793" width="14" style="77" customWidth="1"/>
    <col min="11794" max="11794" width="31.5703125" style="77" customWidth="1"/>
    <col min="11795" max="11795" width="41.85546875" style="77" customWidth="1"/>
    <col min="11796" max="11796" width="14.42578125" style="77" customWidth="1"/>
    <col min="11797" max="12032" width="9.140625" style="77"/>
    <col min="12033" max="12033" width="43.28515625" style="77" customWidth="1"/>
    <col min="12034" max="12034" width="19.42578125" style="77" customWidth="1"/>
    <col min="12035" max="12035" width="18.28515625" style="77" customWidth="1"/>
    <col min="12036" max="12036" width="17.85546875" style="77" customWidth="1"/>
    <col min="12037" max="12037" width="27.28515625" style="77" customWidth="1"/>
    <col min="12038" max="12038" width="9.140625" style="77"/>
    <col min="12039" max="12040" width="10.5703125" style="77" customWidth="1"/>
    <col min="12041" max="12041" width="11.7109375" style="77" customWidth="1"/>
    <col min="12042" max="12042" width="14.28515625" style="77" customWidth="1"/>
    <col min="12043" max="12043" width="13.5703125" style="77" customWidth="1"/>
    <col min="12044" max="12044" width="22.7109375" style="77" customWidth="1"/>
    <col min="12045" max="12045" width="12.5703125" style="77" customWidth="1"/>
    <col min="12046" max="12046" width="17.140625" style="77" customWidth="1"/>
    <col min="12047" max="12047" width="14.42578125" style="77" customWidth="1"/>
    <col min="12048" max="12049" width="14" style="77" customWidth="1"/>
    <col min="12050" max="12050" width="31.5703125" style="77" customWidth="1"/>
    <col min="12051" max="12051" width="41.85546875" style="77" customWidth="1"/>
    <col min="12052" max="12052" width="14.42578125" style="77" customWidth="1"/>
    <col min="12053" max="12288" width="9.140625" style="77"/>
    <col min="12289" max="12289" width="43.28515625" style="77" customWidth="1"/>
    <col min="12290" max="12290" width="19.42578125" style="77" customWidth="1"/>
    <col min="12291" max="12291" width="18.28515625" style="77" customWidth="1"/>
    <col min="12292" max="12292" width="17.85546875" style="77" customWidth="1"/>
    <col min="12293" max="12293" width="27.28515625" style="77" customWidth="1"/>
    <col min="12294" max="12294" width="9.140625" style="77"/>
    <col min="12295" max="12296" width="10.5703125" style="77" customWidth="1"/>
    <col min="12297" max="12297" width="11.7109375" style="77" customWidth="1"/>
    <col min="12298" max="12298" width="14.28515625" style="77" customWidth="1"/>
    <col min="12299" max="12299" width="13.5703125" style="77" customWidth="1"/>
    <col min="12300" max="12300" width="22.7109375" style="77" customWidth="1"/>
    <col min="12301" max="12301" width="12.5703125" style="77" customWidth="1"/>
    <col min="12302" max="12302" width="17.140625" style="77" customWidth="1"/>
    <col min="12303" max="12303" width="14.42578125" style="77" customWidth="1"/>
    <col min="12304" max="12305" width="14" style="77" customWidth="1"/>
    <col min="12306" max="12306" width="31.5703125" style="77" customWidth="1"/>
    <col min="12307" max="12307" width="41.85546875" style="77" customWidth="1"/>
    <col min="12308" max="12308" width="14.42578125" style="77" customWidth="1"/>
    <col min="12309" max="12544" width="9.140625" style="77"/>
    <col min="12545" max="12545" width="43.28515625" style="77" customWidth="1"/>
    <col min="12546" max="12546" width="19.42578125" style="77" customWidth="1"/>
    <col min="12547" max="12547" width="18.28515625" style="77" customWidth="1"/>
    <col min="12548" max="12548" width="17.85546875" style="77" customWidth="1"/>
    <col min="12549" max="12549" width="27.28515625" style="77" customWidth="1"/>
    <col min="12550" max="12550" width="9.140625" style="77"/>
    <col min="12551" max="12552" width="10.5703125" style="77" customWidth="1"/>
    <col min="12553" max="12553" width="11.7109375" style="77" customWidth="1"/>
    <col min="12554" max="12554" width="14.28515625" style="77" customWidth="1"/>
    <col min="12555" max="12555" width="13.5703125" style="77" customWidth="1"/>
    <col min="12556" max="12556" width="22.7109375" style="77" customWidth="1"/>
    <col min="12557" max="12557" width="12.5703125" style="77" customWidth="1"/>
    <col min="12558" max="12558" width="17.140625" style="77" customWidth="1"/>
    <col min="12559" max="12559" width="14.42578125" style="77" customWidth="1"/>
    <col min="12560" max="12561" width="14" style="77" customWidth="1"/>
    <col min="12562" max="12562" width="31.5703125" style="77" customWidth="1"/>
    <col min="12563" max="12563" width="41.85546875" style="77" customWidth="1"/>
    <col min="12564" max="12564" width="14.42578125" style="77" customWidth="1"/>
    <col min="12565" max="12800" width="9.140625" style="77"/>
    <col min="12801" max="12801" width="43.28515625" style="77" customWidth="1"/>
    <col min="12802" max="12802" width="19.42578125" style="77" customWidth="1"/>
    <col min="12803" max="12803" width="18.28515625" style="77" customWidth="1"/>
    <col min="12804" max="12804" width="17.85546875" style="77" customWidth="1"/>
    <col min="12805" max="12805" width="27.28515625" style="77" customWidth="1"/>
    <col min="12806" max="12806" width="9.140625" style="77"/>
    <col min="12807" max="12808" width="10.5703125" style="77" customWidth="1"/>
    <col min="12809" max="12809" width="11.7109375" style="77" customWidth="1"/>
    <col min="12810" max="12810" width="14.28515625" style="77" customWidth="1"/>
    <col min="12811" max="12811" width="13.5703125" style="77" customWidth="1"/>
    <col min="12812" max="12812" width="22.7109375" style="77" customWidth="1"/>
    <col min="12813" max="12813" width="12.5703125" style="77" customWidth="1"/>
    <col min="12814" max="12814" width="17.140625" style="77" customWidth="1"/>
    <col min="12815" max="12815" width="14.42578125" style="77" customWidth="1"/>
    <col min="12816" max="12817" width="14" style="77" customWidth="1"/>
    <col min="12818" max="12818" width="31.5703125" style="77" customWidth="1"/>
    <col min="12819" max="12819" width="41.85546875" style="77" customWidth="1"/>
    <col min="12820" max="12820" width="14.42578125" style="77" customWidth="1"/>
    <col min="12821" max="13056" width="9.140625" style="77"/>
    <col min="13057" max="13057" width="43.28515625" style="77" customWidth="1"/>
    <col min="13058" max="13058" width="19.42578125" style="77" customWidth="1"/>
    <col min="13059" max="13059" width="18.28515625" style="77" customWidth="1"/>
    <col min="13060" max="13060" width="17.85546875" style="77" customWidth="1"/>
    <col min="13061" max="13061" width="27.28515625" style="77" customWidth="1"/>
    <col min="13062" max="13062" width="9.140625" style="77"/>
    <col min="13063" max="13064" width="10.5703125" style="77" customWidth="1"/>
    <col min="13065" max="13065" width="11.7109375" style="77" customWidth="1"/>
    <col min="13066" max="13066" width="14.28515625" style="77" customWidth="1"/>
    <col min="13067" max="13067" width="13.5703125" style="77" customWidth="1"/>
    <col min="13068" max="13068" width="22.7109375" style="77" customWidth="1"/>
    <col min="13069" max="13069" width="12.5703125" style="77" customWidth="1"/>
    <col min="13070" max="13070" width="17.140625" style="77" customWidth="1"/>
    <col min="13071" max="13071" width="14.42578125" style="77" customWidth="1"/>
    <col min="13072" max="13073" width="14" style="77" customWidth="1"/>
    <col min="13074" max="13074" width="31.5703125" style="77" customWidth="1"/>
    <col min="13075" max="13075" width="41.85546875" style="77" customWidth="1"/>
    <col min="13076" max="13076" width="14.42578125" style="77" customWidth="1"/>
    <col min="13077" max="13312" width="9.140625" style="77"/>
    <col min="13313" max="13313" width="43.28515625" style="77" customWidth="1"/>
    <col min="13314" max="13314" width="19.42578125" style="77" customWidth="1"/>
    <col min="13315" max="13315" width="18.28515625" style="77" customWidth="1"/>
    <col min="13316" max="13316" width="17.85546875" style="77" customWidth="1"/>
    <col min="13317" max="13317" width="27.28515625" style="77" customWidth="1"/>
    <col min="13318" max="13318" width="9.140625" style="77"/>
    <col min="13319" max="13320" width="10.5703125" style="77" customWidth="1"/>
    <col min="13321" max="13321" width="11.7109375" style="77" customWidth="1"/>
    <col min="13322" max="13322" width="14.28515625" style="77" customWidth="1"/>
    <col min="13323" max="13323" width="13.5703125" style="77" customWidth="1"/>
    <col min="13324" max="13324" width="22.7109375" style="77" customWidth="1"/>
    <col min="13325" max="13325" width="12.5703125" style="77" customWidth="1"/>
    <col min="13326" max="13326" width="17.140625" style="77" customWidth="1"/>
    <col min="13327" max="13327" width="14.42578125" style="77" customWidth="1"/>
    <col min="13328" max="13329" width="14" style="77" customWidth="1"/>
    <col min="13330" max="13330" width="31.5703125" style="77" customWidth="1"/>
    <col min="13331" max="13331" width="41.85546875" style="77" customWidth="1"/>
    <col min="13332" max="13332" width="14.42578125" style="77" customWidth="1"/>
    <col min="13333" max="13568" width="9.140625" style="77"/>
    <col min="13569" max="13569" width="43.28515625" style="77" customWidth="1"/>
    <col min="13570" max="13570" width="19.42578125" style="77" customWidth="1"/>
    <col min="13571" max="13571" width="18.28515625" style="77" customWidth="1"/>
    <col min="13572" max="13572" width="17.85546875" style="77" customWidth="1"/>
    <col min="13573" max="13573" width="27.28515625" style="77" customWidth="1"/>
    <col min="13574" max="13574" width="9.140625" style="77"/>
    <col min="13575" max="13576" width="10.5703125" style="77" customWidth="1"/>
    <col min="13577" max="13577" width="11.7109375" style="77" customWidth="1"/>
    <col min="13578" max="13578" width="14.28515625" style="77" customWidth="1"/>
    <col min="13579" max="13579" width="13.5703125" style="77" customWidth="1"/>
    <col min="13580" max="13580" width="22.7109375" style="77" customWidth="1"/>
    <col min="13581" max="13581" width="12.5703125" style="77" customWidth="1"/>
    <col min="13582" max="13582" width="17.140625" style="77" customWidth="1"/>
    <col min="13583" max="13583" width="14.42578125" style="77" customWidth="1"/>
    <col min="13584" max="13585" width="14" style="77" customWidth="1"/>
    <col min="13586" max="13586" width="31.5703125" style="77" customWidth="1"/>
    <col min="13587" max="13587" width="41.85546875" style="77" customWidth="1"/>
    <col min="13588" max="13588" width="14.42578125" style="77" customWidth="1"/>
    <col min="13589" max="13824" width="9.140625" style="77"/>
    <col min="13825" max="13825" width="43.28515625" style="77" customWidth="1"/>
    <col min="13826" max="13826" width="19.42578125" style="77" customWidth="1"/>
    <col min="13827" max="13827" width="18.28515625" style="77" customWidth="1"/>
    <col min="13828" max="13828" width="17.85546875" style="77" customWidth="1"/>
    <col min="13829" max="13829" width="27.28515625" style="77" customWidth="1"/>
    <col min="13830" max="13830" width="9.140625" style="77"/>
    <col min="13831" max="13832" width="10.5703125" style="77" customWidth="1"/>
    <col min="13833" max="13833" width="11.7109375" style="77" customWidth="1"/>
    <col min="13834" max="13834" width="14.28515625" style="77" customWidth="1"/>
    <col min="13835" max="13835" width="13.5703125" style="77" customWidth="1"/>
    <col min="13836" max="13836" width="22.7109375" style="77" customWidth="1"/>
    <col min="13837" max="13837" width="12.5703125" style="77" customWidth="1"/>
    <col min="13838" max="13838" width="17.140625" style="77" customWidth="1"/>
    <col min="13839" max="13839" width="14.42578125" style="77" customWidth="1"/>
    <col min="13840" max="13841" width="14" style="77" customWidth="1"/>
    <col min="13842" max="13842" width="31.5703125" style="77" customWidth="1"/>
    <col min="13843" max="13843" width="41.85546875" style="77" customWidth="1"/>
    <col min="13844" max="13844" width="14.42578125" style="77" customWidth="1"/>
    <col min="13845" max="14080" width="9.140625" style="77"/>
    <col min="14081" max="14081" width="43.28515625" style="77" customWidth="1"/>
    <col min="14082" max="14082" width="19.42578125" style="77" customWidth="1"/>
    <col min="14083" max="14083" width="18.28515625" style="77" customWidth="1"/>
    <col min="14084" max="14084" width="17.85546875" style="77" customWidth="1"/>
    <col min="14085" max="14085" width="27.28515625" style="77" customWidth="1"/>
    <col min="14086" max="14086" width="9.140625" style="77"/>
    <col min="14087" max="14088" width="10.5703125" style="77" customWidth="1"/>
    <col min="14089" max="14089" width="11.7109375" style="77" customWidth="1"/>
    <col min="14090" max="14090" width="14.28515625" style="77" customWidth="1"/>
    <col min="14091" max="14091" width="13.5703125" style="77" customWidth="1"/>
    <col min="14092" max="14092" width="22.7109375" style="77" customWidth="1"/>
    <col min="14093" max="14093" width="12.5703125" style="77" customWidth="1"/>
    <col min="14094" max="14094" width="17.140625" style="77" customWidth="1"/>
    <col min="14095" max="14095" width="14.42578125" style="77" customWidth="1"/>
    <col min="14096" max="14097" width="14" style="77" customWidth="1"/>
    <col min="14098" max="14098" width="31.5703125" style="77" customWidth="1"/>
    <col min="14099" max="14099" width="41.85546875" style="77" customWidth="1"/>
    <col min="14100" max="14100" width="14.42578125" style="77" customWidth="1"/>
    <col min="14101" max="14336" width="9.140625" style="77"/>
    <col min="14337" max="14337" width="43.28515625" style="77" customWidth="1"/>
    <col min="14338" max="14338" width="19.42578125" style="77" customWidth="1"/>
    <col min="14339" max="14339" width="18.28515625" style="77" customWidth="1"/>
    <col min="14340" max="14340" width="17.85546875" style="77" customWidth="1"/>
    <col min="14341" max="14341" width="27.28515625" style="77" customWidth="1"/>
    <col min="14342" max="14342" width="9.140625" style="77"/>
    <col min="14343" max="14344" width="10.5703125" style="77" customWidth="1"/>
    <col min="14345" max="14345" width="11.7109375" style="77" customWidth="1"/>
    <col min="14346" max="14346" width="14.28515625" style="77" customWidth="1"/>
    <col min="14347" max="14347" width="13.5703125" style="77" customWidth="1"/>
    <col min="14348" max="14348" width="22.7109375" style="77" customWidth="1"/>
    <col min="14349" max="14349" width="12.5703125" style="77" customWidth="1"/>
    <col min="14350" max="14350" width="17.140625" style="77" customWidth="1"/>
    <col min="14351" max="14351" width="14.42578125" style="77" customWidth="1"/>
    <col min="14352" max="14353" width="14" style="77" customWidth="1"/>
    <col min="14354" max="14354" width="31.5703125" style="77" customWidth="1"/>
    <col min="14355" max="14355" width="41.85546875" style="77" customWidth="1"/>
    <col min="14356" max="14356" width="14.42578125" style="77" customWidth="1"/>
    <col min="14357" max="14592" width="9.140625" style="77"/>
    <col min="14593" max="14593" width="43.28515625" style="77" customWidth="1"/>
    <col min="14594" max="14594" width="19.42578125" style="77" customWidth="1"/>
    <col min="14595" max="14595" width="18.28515625" style="77" customWidth="1"/>
    <col min="14596" max="14596" width="17.85546875" style="77" customWidth="1"/>
    <col min="14597" max="14597" width="27.28515625" style="77" customWidth="1"/>
    <col min="14598" max="14598" width="9.140625" style="77"/>
    <col min="14599" max="14600" width="10.5703125" style="77" customWidth="1"/>
    <col min="14601" max="14601" width="11.7109375" style="77" customWidth="1"/>
    <col min="14602" max="14602" width="14.28515625" style="77" customWidth="1"/>
    <col min="14603" max="14603" width="13.5703125" style="77" customWidth="1"/>
    <col min="14604" max="14604" width="22.7109375" style="77" customWidth="1"/>
    <col min="14605" max="14605" width="12.5703125" style="77" customWidth="1"/>
    <col min="14606" max="14606" width="17.140625" style="77" customWidth="1"/>
    <col min="14607" max="14607" width="14.42578125" style="77" customWidth="1"/>
    <col min="14608" max="14609" width="14" style="77" customWidth="1"/>
    <col min="14610" max="14610" width="31.5703125" style="77" customWidth="1"/>
    <col min="14611" max="14611" width="41.85546875" style="77" customWidth="1"/>
    <col min="14612" max="14612" width="14.42578125" style="77" customWidth="1"/>
    <col min="14613" max="14848" width="9.140625" style="77"/>
    <col min="14849" max="14849" width="43.28515625" style="77" customWidth="1"/>
    <col min="14850" max="14850" width="19.42578125" style="77" customWidth="1"/>
    <col min="14851" max="14851" width="18.28515625" style="77" customWidth="1"/>
    <col min="14852" max="14852" width="17.85546875" style="77" customWidth="1"/>
    <col min="14853" max="14853" width="27.28515625" style="77" customWidth="1"/>
    <col min="14854" max="14854" width="9.140625" style="77"/>
    <col min="14855" max="14856" width="10.5703125" style="77" customWidth="1"/>
    <col min="14857" max="14857" width="11.7109375" style="77" customWidth="1"/>
    <col min="14858" max="14858" width="14.28515625" style="77" customWidth="1"/>
    <col min="14859" max="14859" width="13.5703125" style="77" customWidth="1"/>
    <col min="14860" max="14860" width="22.7109375" style="77" customWidth="1"/>
    <col min="14861" max="14861" width="12.5703125" style="77" customWidth="1"/>
    <col min="14862" max="14862" width="17.140625" style="77" customWidth="1"/>
    <col min="14863" max="14863" width="14.42578125" style="77" customWidth="1"/>
    <col min="14864" max="14865" width="14" style="77" customWidth="1"/>
    <col min="14866" max="14866" width="31.5703125" style="77" customWidth="1"/>
    <col min="14867" max="14867" width="41.85546875" style="77" customWidth="1"/>
    <col min="14868" max="14868" width="14.42578125" style="77" customWidth="1"/>
    <col min="14869" max="15104" width="9.140625" style="77"/>
    <col min="15105" max="15105" width="43.28515625" style="77" customWidth="1"/>
    <col min="15106" max="15106" width="19.42578125" style="77" customWidth="1"/>
    <col min="15107" max="15107" width="18.28515625" style="77" customWidth="1"/>
    <col min="15108" max="15108" width="17.85546875" style="77" customWidth="1"/>
    <col min="15109" max="15109" width="27.28515625" style="77" customWidth="1"/>
    <col min="15110" max="15110" width="9.140625" style="77"/>
    <col min="15111" max="15112" width="10.5703125" style="77" customWidth="1"/>
    <col min="15113" max="15113" width="11.7109375" style="77" customWidth="1"/>
    <col min="15114" max="15114" width="14.28515625" style="77" customWidth="1"/>
    <col min="15115" max="15115" width="13.5703125" style="77" customWidth="1"/>
    <col min="15116" max="15116" width="22.7109375" style="77" customWidth="1"/>
    <col min="15117" max="15117" width="12.5703125" style="77" customWidth="1"/>
    <col min="15118" max="15118" width="17.140625" style="77" customWidth="1"/>
    <col min="15119" max="15119" width="14.42578125" style="77" customWidth="1"/>
    <col min="15120" max="15121" width="14" style="77" customWidth="1"/>
    <col min="15122" max="15122" width="31.5703125" style="77" customWidth="1"/>
    <col min="15123" max="15123" width="41.85546875" style="77" customWidth="1"/>
    <col min="15124" max="15124" width="14.42578125" style="77" customWidth="1"/>
    <col min="15125" max="15360" width="9.140625" style="77"/>
    <col min="15361" max="15361" width="43.28515625" style="77" customWidth="1"/>
    <col min="15362" max="15362" width="19.42578125" style="77" customWidth="1"/>
    <col min="15363" max="15363" width="18.28515625" style="77" customWidth="1"/>
    <col min="15364" max="15364" width="17.85546875" style="77" customWidth="1"/>
    <col min="15365" max="15365" width="27.28515625" style="77" customWidth="1"/>
    <col min="15366" max="15366" width="9.140625" style="77"/>
    <col min="15367" max="15368" width="10.5703125" style="77" customWidth="1"/>
    <col min="15369" max="15369" width="11.7109375" style="77" customWidth="1"/>
    <col min="15370" max="15370" width="14.28515625" style="77" customWidth="1"/>
    <col min="15371" max="15371" width="13.5703125" style="77" customWidth="1"/>
    <col min="15372" max="15372" width="22.7109375" style="77" customWidth="1"/>
    <col min="15373" max="15373" width="12.5703125" style="77" customWidth="1"/>
    <col min="15374" max="15374" width="17.140625" style="77" customWidth="1"/>
    <col min="15375" max="15375" width="14.42578125" style="77" customWidth="1"/>
    <col min="15376" max="15377" width="14" style="77" customWidth="1"/>
    <col min="15378" max="15378" width="31.5703125" style="77" customWidth="1"/>
    <col min="15379" max="15379" width="41.85546875" style="77" customWidth="1"/>
    <col min="15380" max="15380" width="14.42578125" style="77" customWidth="1"/>
    <col min="15381" max="15616" width="9.140625" style="77"/>
    <col min="15617" max="15617" width="43.28515625" style="77" customWidth="1"/>
    <col min="15618" max="15618" width="19.42578125" style="77" customWidth="1"/>
    <col min="15619" max="15619" width="18.28515625" style="77" customWidth="1"/>
    <col min="15620" max="15620" width="17.85546875" style="77" customWidth="1"/>
    <col min="15621" max="15621" width="27.28515625" style="77" customWidth="1"/>
    <col min="15622" max="15622" width="9.140625" style="77"/>
    <col min="15623" max="15624" width="10.5703125" style="77" customWidth="1"/>
    <col min="15625" max="15625" width="11.7109375" style="77" customWidth="1"/>
    <col min="15626" max="15626" width="14.28515625" style="77" customWidth="1"/>
    <col min="15627" max="15627" width="13.5703125" style="77" customWidth="1"/>
    <col min="15628" max="15628" width="22.7109375" style="77" customWidth="1"/>
    <col min="15629" max="15629" width="12.5703125" style="77" customWidth="1"/>
    <col min="15630" max="15630" width="17.140625" style="77" customWidth="1"/>
    <col min="15631" max="15631" width="14.42578125" style="77" customWidth="1"/>
    <col min="15632" max="15633" width="14" style="77" customWidth="1"/>
    <col min="15634" max="15634" width="31.5703125" style="77" customWidth="1"/>
    <col min="15635" max="15635" width="41.85546875" style="77" customWidth="1"/>
    <col min="15636" max="15636" width="14.42578125" style="77" customWidth="1"/>
    <col min="15637" max="15872" width="9.140625" style="77"/>
    <col min="15873" max="15873" width="43.28515625" style="77" customWidth="1"/>
    <col min="15874" max="15874" width="19.42578125" style="77" customWidth="1"/>
    <col min="15875" max="15875" width="18.28515625" style="77" customWidth="1"/>
    <col min="15876" max="15876" width="17.85546875" style="77" customWidth="1"/>
    <col min="15877" max="15877" width="27.28515625" style="77" customWidth="1"/>
    <col min="15878" max="15878" width="9.140625" style="77"/>
    <col min="15879" max="15880" width="10.5703125" style="77" customWidth="1"/>
    <col min="15881" max="15881" width="11.7109375" style="77" customWidth="1"/>
    <col min="15882" max="15882" width="14.28515625" style="77" customWidth="1"/>
    <col min="15883" max="15883" width="13.5703125" style="77" customWidth="1"/>
    <col min="15884" max="15884" width="22.7109375" style="77" customWidth="1"/>
    <col min="15885" max="15885" width="12.5703125" style="77" customWidth="1"/>
    <col min="15886" max="15886" width="17.140625" style="77" customWidth="1"/>
    <col min="15887" max="15887" width="14.42578125" style="77" customWidth="1"/>
    <col min="15888" max="15889" width="14" style="77" customWidth="1"/>
    <col min="15890" max="15890" width="31.5703125" style="77" customWidth="1"/>
    <col min="15891" max="15891" width="41.85546875" style="77" customWidth="1"/>
    <col min="15892" max="15892" width="14.42578125" style="77" customWidth="1"/>
    <col min="15893" max="16128" width="9.140625" style="77"/>
    <col min="16129" max="16129" width="43.28515625" style="77" customWidth="1"/>
    <col min="16130" max="16130" width="19.42578125" style="77" customWidth="1"/>
    <col min="16131" max="16131" width="18.28515625" style="77" customWidth="1"/>
    <col min="16132" max="16132" width="17.85546875" style="77" customWidth="1"/>
    <col min="16133" max="16133" width="27.28515625" style="77" customWidth="1"/>
    <col min="16134" max="16134" width="9.140625" style="77"/>
    <col min="16135" max="16136" width="10.5703125" style="77" customWidth="1"/>
    <col min="16137" max="16137" width="11.7109375" style="77" customWidth="1"/>
    <col min="16138" max="16138" width="14.28515625" style="77" customWidth="1"/>
    <col min="16139" max="16139" width="13.5703125" style="77" customWidth="1"/>
    <col min="16140" max="16140" width="22.7109375" style="77" customWidth="1"/>
    <col min="16141" max="16141" width="12.5703125" style="77" customWidth="1"/>
    <col min="16142" max="16142" width="17.140625" style="77" customWidth="1"/>
    <col min="16143" max="16143" width="14.42578125" style="77" customWidth="1"/>
    <col min="16144" max="16145" width="14" style="77" customWidth="1"/>
    <col min="16146" max="16146" width="31.5703125" style="77" customWidth="1"/>
    <col min="16147" max="16147" width="41.85546875" style="77" customWidth="1"/>
    <col min="16148" max="16148" width="14.42578125" style="77" customWidth="1"/>
    <col min="16149" max="16384" width="9.140625" style="77"/>
  </cols>
  <sheetData>
    <row r="2" spans="1:23" x14ac:dyDescent="0.3">
      <c r="B2" s="70" t="s">
        <v>316</v>
      </c>
      <c r="C2" s="70"/>
      <c r="F2" s="70" t="s">
        <v>316</v>
      </c>
      <c r="L2" s="70" t="s">
        <v>316</v>
      </c>
      <c r="R2" s="70" t="s">
        <v>316</v>
      </c>
    </row>
    <row r="3" spans="1:23" x14ac:dyDescent="0.3">
      <c r="B3" s="268" t="s">
        <v>400</v>
      </c>
      <c r="C3" s="268"/>
      <c r="F3" s="268" t="s">
        <v>400</v>
      </c>
      <c r="I3" s="268"/>
      <c r="N3" s="268" t="s">
        <v>400</v>
      </c>
      <c r="S3" s="268" t="s">
        <v>400</v>
      </c>
    </row>
    <row r="4" spans="1:23" ht="19.5" x14ac:dyDescent="0.35">
      <c r="A4" s="154" t="s">
        <v>317</v>
      </c>
      <c r="C4" s="72" t="s">
        <v>318</v>
      </c>
      <c r="D4" s="76" t="s">
        <v>269</v>
      </c>
      <c r="E4" s="154" t="s">
        <v>319</v>
      </c>
      <c r="J4" s="72" t="s">
        <v>320</v>
      </c>
      <c r="K4" s="76" t="s">
        <v>269</v>
      </c>
      <c r="L4" s="154" t="s">
        <v>321</v>
      </c>
      <c r="P4" s="72" t="s">
        <v>322</v>
      </c>
      <c r="Q4" s="76" t="s">
        <v>269</v>
      </c>
      <c r="R4" s="154" t="s">
        <v>323</v>
      </c>
      <c r="S4" s="74" t="s">
        <v>324</v>
      </c>
      <c r="T4" s="76" t="s">
        <v>269</v>
      </c>
      <c r="W4" s="76"/>
    </row>
    <row r="5" spans="1:23" s="79" customFormat="1" ht="63" x14ac:dyDescent="0.25">
      <c r="A5" s="80" t="s">
        <v>325</v>
      </c>
      <c r="B5" s="80" t="s">
        <v>399</v>
      </c>
      <c r="C5" s="155" t="s">
        <v>326</v>
      </c>
      <c r="D5" s="156" t="s">
        <v>327</v>
      </c>
      <c r="E5" s="157" t="s">
        <v>328</v>
      </c>
      <c r="F5" s="80" t="s">
        <v>329</v>
      </c>
      <c r="G5" s="80" t="s">
        <v>330</v>
      </c>
      <c r="H5" s="80" t="s">
        <v>331</v>
      </c>
      <c r="I5" s="80" t="s">
        <v>332</v>
      </c>
      <c r="J5" s="80" t="s">
        <v>333</v>
      </c>
      <c r="K5" s="156" t="s">
        <v>327</v>
      </c>
      <c r="L5" s="157" t="s">
        <v>334</v>
      </c>
      <c r="M5" s="80" t="s">
        <v>335</v>
      </c>
      <c r="N5" s="80" t="s">
        <v>336</v>
      </c>
      <c r="O5" s="80" t="s">
        <v>337</v>
      </c>
      <c r="P5" s="80" t="s">
        <v>338</v>
      </c>
      <c r="Q5" s="156" t="s">
        <v>327</v>
      </c>
      <c r="R5" s="157" t="s">
        <v>339</v>
      </c>
      <c r="S5" s="80" t="s">
        <v>340</v>
      </c>
      <c r="T5" s="80" t="s">
        <v>341</v>
      </c>
      <c r="U5" s="78"/>
      <c r="V5" s="78"/>
      <c r="W5" s="78"/>
    </row>
    <row r="6" spans="1:23" ht="56.25" x14ac:dyDescent="0.3">
      <c r="A6" s="158" t="s">
        <v>489</v>
      </c>
      <c r="B6" s="159">
        <v>35210341.5</v>
      </c>
      <c r="C6" s="160">
        <v>2.2000000000000002</v>
      </c>
      <c r="D6" s="161">
        <f>SUM(B6*C6/100)</f>
        <v>774627.51300000015</v>
      </c>
      <c r="E6" s="162" t="s">
        <v>401</v>
      </c>
      <c r="F6" s="163" t="s">
        <v>402</v>
      </c>
      <c r="G6" s="164">
        <v>2008</v>
      </c>
      <c r="H6" s="164">
        <v>1</v>
      </c>
      <c r="I6" s="164">
        <v>130</v>
      </c>
      <c r="J6" s="164">
        <v>48</v>
      </c>
      <c r="K6" s="165">
        <f>SUM(H6*I6*J6)</f>
        <v>6240</v>
      </c>
      <c r="L6" s="273" t="s">
        <v>415</v>
      </c>
      <c r="M6" s="164">
        <v>1773</v>
      </c>
      <c r="N6" s="164">
        <v>678.75</v>
      </c>
      <c r="O6" s="274">
        <f>SUM(M6*N6)</f>
        <v>1203423.75</v>
      </c>
      <c r="P6" s="160">
        <v>1.5</v>
      </c>
      <c r="Q6" s="165">
        <f>SUM(O6*P6/100)</f>
        <v>18051.356250000001</v>
      </c>
      <c r="R6" s="276" t="s">
        <v>420</v>
      </c>
      <c r="S6" s="168" t="s">
        <v>421</v>
      </c>
      <c r="T6" s="160">
        <v>6000</v>
      </c>
    </row>
    <row r="7" spans="1:23" ht="56.25" x14ac:dyDescent="0.3">
      <c r="A7" s="158" t="s">
        <v>488</v>
      </c>
      <c r="B7" s="159">
        <v>2765377.64</v>
      </c>
      <c r="C7" s="160">
        <v>2.2000000000000002</v>
      </c>
      <c r="D7" s="161">
        <f t="shared" ref="D7:D29" si="0">SUM(B7*C7/100)</f>
        <v>60838.30808000001</v>
      </c>
      <c r="E7" s="162" t="s">
        <v>403</v>
      </c>
      <c r="F7" s="163" t="s">
        <v>404</v>
      </c>
      <c r="G7" s="164">
        <v>2013</v>
      </c>
      <c r="H7" s="164">
        <v>1</v>
      </c>
      <c r="I7" s="272">
        <v>122.4</v>
      </c>
      <c r="J7" s="164">
        <v>48</v>
      </c>
      <c r="K7" s="165">
        <f t="shared" ref="K7:K29" si="1">SUM(H7*I7*J7)</f>
        <v>5875.2000000000007</v>
      </c>
      <c r="L7" s="273" t="s">
        <v>416</v>
      </c>
      <c r="M7" s="164">
        <v>1497</v>
      </c>
      <c r="N7" s="164">
        <v>678.75</v>
      </c>
      <c r="O7" s="274">
        <f t="shared" ref="O7:O29" si="2">SUM(M7*N7)</f>
        <v>1016088.75</v>
      </c>
      <c r="P7" s="160">
        <v>1.5</v>
      </c>
      <c r="Q7" s="165">
        <f t="shared" ref="Q7:Q29" si="3">SUM(O7*P7/100)</f>
        <v>15241.331249999999</v>
      </c>
      <c r="R7" s="277"/>
      <c r="S7" s="168"/>
      <c r="T7" s="160"/>
    </row>
    <row r="8" spans="1:23" ht="45.75" x14ac:dyDescent="0.3">
      <c r="A8" s="158" t="s">
        <v>487</v>
      </c>
      <c r="B8" s="159">
        <v>3160242.72</v>
      </c>
      <c r="C8" s="160">
        <v>2.2000000000000002</v>
      </c>
      <c r="D8" s="161">
        <f t="shared" si="0"/>
        <v>69525.339840000015</v>
      </c>
      <c r="E8" s="162" t="s">
        <v>405</v>
      </c>
      <c r="F8" s="163" t="s">
        <v>406</v>
      </c>
      <c r="G8" s="164">
        <v>2006</v>
      </c>
      <c r="H8" s="164">
        <v>1</v>
      </c>
      <c r="I8" s="164">
        <v>98.5</v>
      </c>
      <c r="J8" s="164">
        <v>48</v>
      </c>
      <c r="K8" s="165">
        <f t="shared" si="1"/>
        <v>4728</v>
      </c>
      <c r="L8" s="273" t="s">
        <v>417</v>
      </c>
      <c r="M8" s="164">
        <v>20113</v>
      </c>
      <c r="N8" s="164">
        <v>678.75</v>
      </c>
      <c r="O8" s="274">
        <f t="shared" si="2"/>
        <v>13651698.75</v>
      </c>
      <c r="P8" s="160">
        <v>1.5</v>
      </c>
      <c r="Q8" s="165">
        <f t="shared" si="3"/>
        <v>204775.48125000001</v>
      </c>
      <c r="R8" s="277" t="s">
        <v>422</v>
      </c>
      <c r="S8" s="168" t="s">
        <v>423</v>
      </c>
      <c r="T8" s="160">
        <v>20000</v>
      </c>
    </row>
    <row r="9" spans="1:23" ht="56.25" x14ac:dyDescent="0.3">
      <c r="A9" s="158"/>
      <c r="B9" s="159"/>
      <c r="C9" s="160">
        <v>0</v>
      </c>
      <c r="D9" s="161">
        <f t="shared" si="0"/>
        <v>0</v>
      </c>
      <c r="E9" s="162" t="s">
        <v>407</v>
      </c>
      <c r="F9" s="163" t="s">
        <v>408</v>
      </c>
      <c r="G9" s="164">
        <v>2011</v>
      </c>
      <c r="H9" s="164">
        <v>1</v>
      </c>
      <c r="I9" s="272">
        <v>106.8</v>
      </c>
      <c r="J9" s="272">
        <v>48</v>
      </c>
      <c r="K9" s="165">
        <f t="shared" si="1"/>
        <v>5126.3999999999996</v>
      </c>
      <c r="L9" s="273" t="s">
        <v>418</v>
      </c>
      <c r="M9" s="164">
        <v>14573</v>
      </c>
      <c r="N9" s="164">
        <v>678.75</v>
      </c>
      <c r="O9" s="274">
        <f t="shared" si="2"/>
        <v>9891423.75</v>
      </c>
      <c r="P9" s="160">
        <v>1.5</v>
      </c>
      <c r="Q9" s="165">
        <f t="shared" si="3"/>
        <v>148371.35625000001</v>
      </c>
      <c r="R9" s="276"/>
      <c r="S9" s="168"/>
      <c r="T9" s="160"/>
    </row>
    <row r="10" spans="1:23" ht="37.5" x14ac:dyDescent="0.3">
      <c r="A10" s="158"/>
      <c r="B10" s="159"/>
      <c r="C10" s="160">
        <v>0</v>
      </c>
      <c r="D10" s="161">
        <f t="shared" si="0"/>
        <v>0</v>
      </c>
      <c r="E10" s="162" t="s">
        <v>409</v>
      </c>
      <c r="F10" s="163" t="s">
        <v>410</v>
      </c>
      <c r="G10" s="164">
        <v>1989</v>
      </c>
      <c r="H10" s="164">
        <v>1</v>
      </c>
      <c r="I10" s="164">
        <v>120</v>
      </c>
      <c r="J10" s="164">
        <v>40</v>
      </c>
      <c r="K10" s="165">
        <f t="shared" si="1"/>
        <v>4800</v>
      </c>
      <c r="L10" s="273" t="s">
        <v>419</v>
      </c>
      <c r="M10" s="164">
        <v>21000</v>
      </c>
      <c r="N10" s="164">
        <v>360.72</v>
      </c>
      <c r="O10" s="274">
        <f t="shared" si="2"/>
        <v>7575120.0000000009</v>
      </c>
      <c r="P10" s="160">
        <v>1.5</v>
      </c>
      <c r="Q10" s="165">
        <f t="shared" si="3"/>
        <v>113626.80000000002</v>
      </c>
      <c r="R10" s="276" t="s">
        <v>424</v>
      </c>
      <c r="S10" s="168" t="s">
        <v>425</v>
      </c>
      <c r="T10" s="160">
        <v>12000</v>
      </c>
    </row>
    <row r="11" spans="1:23" ht="37.5" x14ac:dyDescent="0.3">
      <c r="A11" s="158"/>
      <c r="B11" s="159"/>
      <c r="C11" s="160"/>
      <c r="D11" s="161">
        <f t="shared" si="0"/>
        <v>0</v>
      </c>
      <c r="E11" s="162" t="s">
        <v>411</v>
      </c>
      <c r="F11" s="163" t="s">
        <v>412</v>
      </c>
      <c r="G11" s="164">
        <v>1988</v>
      </c>
      <c r="H11" s="164">
        <v>1</v>
      </c>
      <c r="I11" s="164">
        <v>75</v>
      </c>
      <c r="J11" s="164">
        <v>25</v>
      </c>
      <c r="K11" s="165">
        <f t="shared" si="1"/>
        <v>1875</v>
      </c>
      <c r="L11" s="162"/>
      <c r="M11" s="164"/>
      <c r="N11" s="164"/>
      <c r="O11" s="166">
        <f t="shared" si="2"/>
        <v>0</v>
      </c>
      <c r="P11" s="160"/>
      <c r="Q11" s="165">
        <f t="shared" si="3"/>
        <v>0</v>
      </c>
      <c r="R11" s="167" t="s">
        <v>426</v>
      </c>
      <c r="S11" s="168"/>
      <c r="T11" s="160">
        <v>5000</v>
      </c>
    </row>
    <row r="12" spans="1:23" ht="56.25" x14ac:dyDescent="0.3">
      <c r="A12" s="158"/>
      <c r="B12" s="159"/>
      <c r="C12" s="160"/>
      <c r="D12" s="161">
        <f t="shared" si="0"/>
        <v>0</v>
      </c>
      <c r="E12" s="269" t="s">
        <v>413</v>
      </c>
      <c r="F12" s="270" t="s">
        <v>414</v>
      </c>
      <c r="G12" s="271">
        <v>2012</v>
      </c>
      <c r="H12" s="271">
        <v>1</v>
      </c>
      <c r="I12" s="271">
        <v>124</v>
      </c>
      <c r="J12" s="271">
        <v>48</v>
      </c>
      <c r="K12" s="165">
        <f t="shared" si="1"/>
        <v>5952</v>
      </c>
      <c r="L12" s="162"/>
      <c r="M12" s="164"/>
      <c r="N12" s="164"/>
      <c r="O12" s="166">
        <f t="shared" si="2"/>
        <v>0</v>
      </c>
      <c r="P12" s="160"/>
      <c r="Q12" s="165">
        <f t="shared" si="3"/>
        <v>0</v>
      </c>
      <c r="R12" s="276" t="s">
        <v>427</v>
      </c>
      <c r="S12" s="168" t="s">
        <v>428</v>
      </c>
      <c r="T12" s="160">
        <v>25000</v>
      </c>
    </row>
    <row r="13" spans="1:23" ht="37.5" x14ac:dyDescent="0.3">
      <c r="A13" s="158"/>
      <c r="B13" s="159"/>
      <c r="C13" s="160"/>
      <c r="D13" s="161">
        <f t="shared" si="0"/>
        <v>0</v>
      </c>
      <c r="E13" s="162"/>
      <c r="F13" s="163"/>
      <c r="G13" s="164"/>
      <c r="H13" s="164"/>
      <c r="I13" s="164"/>
      <c r="J13" s="160"/>
      <c r="K13" s="165">
        <f t="shared" si="1"/>
        <v>0</v>
      </c>
      <c r="L13" s="162"/>
      <c r="M13" s="164"/>
      <c r="N13" s="164"/>
      <c r="O13" s="166">
        <f t="shared" si="2"/>
        <v>0</v>
      </c>
      <c r="P13" s="160"/>
      <c r="Q13" s="165">
        <f t="shared" si="3"/>
        <v>0</v>
      </c>
      <c r="R13" s="276" t="s">
        <v>429</v>
      </c>
      <c r="S13" s="168" t="s">
        <v>430</v>
      </c>
      <c r="T13" s="160">
        <v>20000</v>
      </c>
    </row>
    <row r="14" spans="1:23" x14ac:dyDescent="0.3">
      <c r="A14" s="158"/>
      <c r="B14" s="159"/>
      <c r="C14" s="160"/>
      <c r="D14" s="161">
        <f t="shared" si="0"/>
        <v>0</v>
      </c>
      <c r="E14" s="162"/>
      <c r="F14" s="163"/>
      <c r="G14" s="164"/>
      <c r="H14" s="164"/>
      <c r="I14" s="164"/>
      <c r="J14" s="160"/>
      <c r="K14" s="165">
        <f t="shared" si="1"/>
        <v>0</v>
      </c>
      <c r="L14" s="162"/>
      <c r="M14" s="164"/>
      <c r="N14" s="164"/>
      <c r="O14" s="166">
        <f t="shared" si="2"/>
        <v>0</v>
      </c>
      <c r="P14" s="160"/>
      <c r="Q14" s="165">
        <f t="shared" si="3"/>
        <v>0</v>
      </c>
      <c r="R14" s="167"/>
      <c r="S14" s="168"/>
      <c r="T14" s="160"/>
    </row>
    <row r="15" spans="1:23" x14ac:dyDescent="0.3">
      <c r="A15" s="158"/>
      <c r="B15" s="159"/>
      <c r="C15" s="160"/>
      <c r="D15" s="161">
        <f t="shared" si="0"/>
        <v>0</v>
      </c>
      <c r="E15" s="162"/>
      <c r="F15" s="163"/>
      <c r="G15" s="164"/>
      <c r="H15" s="164"/>
      <c r="I15" s="164"/>
      <c r="J15" s="160"/>
      <c r="K15" s="165">
        <f t="shared" si="1"/>
        <v>0</v>
      </c>
      <c r="L15" s="162"/>
      <c r="M15" s="164"/>
      <c r="N15" s="164"/>
      <c r="O15" s="166">
        <f t="shared" si="2"/>
        <v>0</v>
      </c>
      <c r="P15" s="160"/>
      <c r="Q15" s="165">
        <f t="shared" si="3"/>
        <v>0</v>
      </c>
      <c r="R15" s="167"/>
      <c r="S15" s="168"/>
      <c r="T15" s="160"/>
    </row>
    <row r="16" spans="1:23" x14ac:dyDescent="0.3">
      <c r="A16" s="158"/>
      <c r="B16" s="159"/>
      <c r="C16" s="160"/>
      <c r="D16" s="161">
        <f t="shared" si="0"/>
        <v>0</v>
      </c>
      <c r="E16" s="162"/>
      <c r="F16" s="163"/>
      <c r="G16" s="164"/>
      <c r="H16" s="164"/>
      <c r="I16" s="164"/>
      <c r="J16" s="160"/>
      <c r="K16" s="165">
        <f t="shared" si="1"/>
        <v>0</v>
      </c>
      <c r="L16" s="162"/>
      <c r="M16" s="164"/>
      <c r="N16" s="164"/>
      <c r="O16" s="166">
        <f t="shared" si="2"/>
        <v>0</v>
      </c>
      <c r="P16" s="160"/>
      <c r="Q16" s="165">
        <f t="shared" si="3"/>
        <v>0</v>
      </c>
      <c r="R16" s="167"/>
      <c r="S16" s="168"/>
      <c r="T16" s="160"/>
    </row>
    <row r="17" spans="1:20" x14ac:dyDescent="0.3">
      <c r="A17" s="158"/>
      <c r="B17" s="159"/>
      <c r="C17" s="160"/>
      <c r="D17" s="161">
        <f t="shared" si="0"/>
        <v>0</v>
      </c>
      <c r="E17" s="162"/>
      <c r="F17" s="163"/>
      <c r="G17" s="164"/>
      <c r="H17" s="164"/>
      <c r="I17" s="164"/>
      <c r="J17" s="160"/>
      <c r="K17" s="165">
        <f t="shared" si="1"/>
        <v>0</v>
      </c>
      <c r="L17" s="162"/>
      <c r="M17" s="164"/>
      <c r="N17" s="164"/>
      <c r="O17" s="166">
        <f t="shared" si="2"/>
        <v>0</v>
      </c>
      <c r="P17" s="160"/>
      <c r="Q17" s="165">
        <f t="shared" si="3"/>
        <v>0</v>
      </c>
      <c r="R17" s="167"/>
      <c r="S17" s="168"/>
      <c r="T17" s="160"/>
    </row>
    <row r="18" spans="1:20" x14ac:dyDescent="0.3">
      <c r="A18" s="158"/>
      <c r="B18" s="159"/>
      <c r="C18" s="160"/>
      <c r="D18" s="161">
        <f t="shared" si="0"/>
        <v>0</v>
      </c>
      <c r="E18" s="162"/>
      <c r="F18" s="163"/>
      <c r="G18" s="164"/>
      <c r="H18" s="164"/>
      <c r="I18" s="164"/>
      <c r="J18" s="160"/>
      <c r="K18" s="165">
        <f t="shared" si="1"/>
        <v>0</v>
      </c>
      <c r="L18" s="162"/>
      <c r="M18" s="164"/>
      <c r="N18" s="164"/>
      <c r="O18" s="166">
        <f t="shared" si="2"/>
        <v>0</v>
      </c>
      <c r="P18" s="160"/>
      <c r="Q18" s="165">
        <f t="shared" si="3"/>
        <v>0</v>
      </c>
      <c r="R18" s="167"/>
      <c r="S18" s="168"/>
      <c r="T18" s="160"/>
    </row>
    <row r="19" spans="1:20" x14ac:dyDescent="0.3">
      <c r="A19" s="158"/>
      <c r="B19" s="159"/>
      <c r="C19" s="160"/>
      <c r="D19" s="161">
        <f t="shared" si="0"/>
        <v>0</v>
      </c>
      <c r="E19" s="162"/>
      <c r="F19" s="163"/>
      <c r="G19" s="164"/>
      <c r="H19" s="164"/>
      <c r="I19" s="164"/>
      <c r="J19" s="160"/>
      <c r="K19" s="165">
        <f t="shared" si="1"/>
        <v>0</v>
      </c>
      <c r="L19" s="162"/>
      <c r="M19" s="164"/>
      <c r="N19" s="164"/>
      <c r="O19" s="166">
        <f t="shared" si="2"/>
        <v>0</v>
      </c>
      <c r="P19" s="160"/>
      <c r="Q19" s="165">
        <f t="shared" si="3"/>
        <v>0</v>
      </c>
      <c r="R19" s="167"/>
      <c r="S19" s="168"/>
      <c r="T19" s="160"/>
    </row>
    <row r="20" spans="1:20" x14ac:dyDescent="0.3">
      <c r="A20" s="158"/>
      <c r="B20" s="159"/>
      <c r="C20" s="160"/>
      <c r="D20" s="161">
        <f t="shared" si="0"/>
        <v>0</v>
      </c>
      <c r="E20" s="162"/>
      <c r="F20" s="163"/>
      <c r="G20" s="164"/>
      <c r="H20" s="164"/>
      <c r="I20" s="164"/>
      <c r="J20" s="160"/>
      <c r="K20" s="165">
        <f t="shared" si="1"/>
        <v>0</v>
      </c>
      <c r="L20" s="162"/>
      <c r="M20" s="164"/>
      <c r="N20" s="164"/>
      <c r="O20" s="166">
        <f t="shared" si="2"/>
        <v>0</v>
      </c>
      <c r="P20" s="160"/>
      <c r="Q20" s="165">
        <f t="shared" si="3"/>
        <v>0</v>
      </c>
      <c r="R20" s="167"/>
      <c r="S20" s="168"/>
      <c r="T20" s="160"/>
    </row>
    <row r="21" spans="1:20" x14ac:dyDescent="0.3">
      <c r="A21" s="158"/>
      <c r="B21" s="159"/>
      <c r="C21" s="160"/>
      <c r="D21" s="161">
        <f t="shared" si="0"/>
        <v>0</v>
      </c>
      <c r="E21" s="162"/>
      <c r="F21" s="163"/>
      <c r="G21" s="164"/>
      <c r="H21" s="164"/>
      <c r="I21" s="164"/>
      <c r="J21" s="160"/>
      <c r="K21" s="165">
        <f t="shared" si="1"/>
        <v>0</v>
      </c>
      <c r="L21" s="162"/>
      <c r="M21" s="164"/>
      <c r="N21" s="164"/>
      <c r="O21" s="166">
        <f t="shared" si="2"/>
        <v>0</v>
      </c>
      <c r="P21" s="160"/>
      <c r="Q21" s="165">
        <f t="shared" si="3"/>
        <v>0</v>
      </c>
      <c r="R21" s="167"/>
      <c r="S21" s="168"/>
      <c r="T21" s="160"/>
    </row>
    <row r="22" spans="1:20" x14ac:dyDescent="0.3">
      <c r="A22" s="158"/>
      <c r="B22" s="159"/>
      <c r="C22" s="160"/>
      <c r="D22" s="161">
        <f t="shared" si="0"/>
        <v>0</v>
      </c>
      <c r="E22" s="162"/>
      <c r="F22" s="163"/>
      <c r="G22" s="164"/>
      <c r="H22" s="164"/>
      <c r="I22" s="164"/>
      <c r="J22" s="160"/>
      <c r="K22" s="165">
        <f t="shared" si="1"/>
        <v>0</v>
      </c>
      <c r="L22" s="162"/>
      <c r="M22" s="164"/>
      <c r="N22" s="164"/>
      <c r="O22" s="166">
        <f t="shared" si="2"/>
        <v>0</v>
      </c>
      <c r="P22" s="160"/>
      <c r="Q22" s="165">
        <f t="shared" si="3"/>
        <v>0</v>
      </c>
      <c r="R22" s="167"/>
      <c r="S22" s="168"/>
      <c r="T22" s="160"/>
    </row>
    <row r="23" spans="1:20" x14ac:dyDescent="0.3">
      <c r="A23" s="158"/>
      <c r="B23" s="159"/>
      <c r="C23" s="160"/>
      <c r="D23" s="161">
        <f t="shared" si="0"/>
        <v>0</v>
      </c>
      <c r="E23" s="162"/>
      <c r="F23" s="163"/>
      <c r="G23" s="164"/>
      <c r="H23" s="164"/>
      <c r="I23" s="164"/>
      <c r="J23" s="160"/>
      <c r="K23" s="165">
        <f t="shared" si="1"/>
        <v>0</v>
      </c>
      <c r="L23" s="162"/>
      <c r="M23" s="164"/>
      <c r="N23" s="164"/>
      <c r="O23" s="166">
        <f t="shared" si="2"/>
        <v>0</v>
      </c>
      <c r="P23" s="160"/>
      <c r="Q23" s="165">
        <f t="shared" si="3"/>
        <v>0</v>
      </c>
      <c r="R23" s="167"/>
      <c r="S23" s="168"/>
      <c r="T23" s="160"/>
    </row>
    <row r="24" spans="1:20" x14ac:dyDescent="0.3">
      <c r="A24" s="158"/>
      <c r="B24" s="159"/>
      <c r="C24" s="160"/>
      <c r="D24" s="161">
        <f t="shared" si="0"/>
        <v>0</v>
      </c>
      <c r="E24" s="162"/>
      <c r="F24" s="163"/>
      <c r="G24" s="164"/>
      <c r="H24" s="164"/>
      <c r="I24" s="164"/>
      <c r="J24" s="160"/>
      <c r="K24" s="165">
        <f t="shared" si="1"/>
        <v>0</v>
      </c>
      <c r="L24" s="162"/>
      <c r="M24" s="164"/>
      <c r="N24" s="164"/>
      <c r="O24" s="166">
        <f t="shared" si="2"/>
        <v>0</v>
      </c>
      <c r="P24" s="160"/>
      <c r="Q24" s="165">
        <f t="shared" si="3"/>
        <v>0</v>
      </c>
      <c r="R24" s="167"/>
      <c r="S24" s="168"/>
      <c r="T24" s="160"/>
    </row>
    <row r="25" spans="1:20" x14ac:dyDescent="0.3">
      <c r="A25" s="158"/>
      <c r="B25" s="159"/>
      <c r="C25" s="160"/>
      <c r="D25" s="161">
        <f t="shared" si="0"/>
        <v>0</v>
      </c>
      <c r="E25" s="162"/>
      <c r="F25" s="163"/>
      <c r="G25" s="164"/>
      <c r="H25" s="164"/>
      <c r="I25" s="164"/>
      <c r="J25" s="160"/>
      <c r="K25" s="165">
        <f t="shared" si="1"/>
        <v>0</v>
      </c>
      <c r="L25" s="162"/>
      <c r="M25" s="164"/>
      <c r="N25" s="164"/>
      <c r="O25" s="166">
        <f t="shared" si="2"/>
        <v>0</v>
      </c>
      <c r="P25" s="160"/>
      <c r="Q25" s="165">
        <f t="shared" si="3"/>
        <v>0</v>
      </c>
      <c r="R25" s="167"/>
      <c r="S25" s="168"/>
      <c r="T25" s="160"/>
    </row>
    <row r="26" spans="1:20" x14ac:dyDescent="0.3">
      <c r="A26" s="158"/>
      <c r="B26" s="159"/>
      <c r="C26" s="160"/>
      <c r="D26" s="161">
        <f t="shared" si="0"/>
        <v>0</v>
      </c>
      <c r="E26" s="162"/>
      <c r="F26" s="163"/>
      <c r="G26" s="164"/>
      <c r="H26" s="164"/>
      <c r="I26" s="164"/>
      <c r="J26" s="160"/>
      <c r="K26" s="165">
        <f t="shared" si="1"/>
        <v>0</v>
      </c>
      <c r="L26" s="162"/>
      <c r="M26" s="164"/>
      <c r="N26" s="164"/>
      <c r="O26" s="166">
        <f t="shared" si="2"/>
        <v>0</v>
      </c>
      <c r="P26" s="160"/>
      <c r="Q26" s="165">
        <f t="shared" si="3"/>
        <v>0</v>
      </c>
      <c r="R26" s="167"/>
      <c r="S26" s="168"/>
      <c r="T26" s="160"/>
    </row>
    <row r="27" spans="1:20" x14ac:dyDescent="0.3">
      <c r="A27" s="158"/>
      <c r="B27" s="159"/>
      <c r="C27" s="160"/>
      <c r="D27" s="161">
        <f t="shared" si="0"/>
        <v>0</v>
      </c>
      <c r="E27" s="162"/>
      <c r="F27" s="163"/>
      <c r="G27" s="164"/>
      <c r="H27" s="164"/>
      <c r="I27" s="164"/>
      <c r="J27" s="160"/>
      <c r="K27" s="165">
        <f t="shared" si="1"/>
        <v>0</v>
      </c>
      <c r="L27" s="162"/>
      <c r="M27" s="164"/>
      <c r="N27" s="164"/>
      <c r="O27" s="166">
        <f t="shared" si="2"/>
        <v>0</v>
      </c>
      <c r="P27" s="160"/>
      <c r="Q27" s="165">
        <f t="shared" si="3"/>
        <v>0</v>
      </c>
      <c r="R27" s="167"/>
      <c r="S27" s="168"/>
      <c r="T27" s="160"/>
    </row>
    <row r="28" spans="1:20" x14ac:dyDescent="0.3">
      <c r="A28" s="158"/>
      <c r="B28" s="159"/>
      <c r="C28" s="160"/>
      <c r="D28" s="161">
        <f t="shared" si="0"/>
        <v>0</v>
      </c>
      <c r="E28" s="162"/>
      <c r="F28" s="163"/>
      <c r="G28" s="164"/>
      <c r="H28" s="164"/>
      <c r="I28" s="164"/>
      <c r="J28" s="160"/>
      <c r="K28" s="165">
        <f t="shared" si="1"/>
        <v>0</v>
      </c>
      <c r="L28" s="162"/>
      <c r="M28" s="164"/>
      <c r="N28" s="164"/>
      <c r="O28" s="166">
        <f t="shared" si="2"/>
        <v>0</v>
      </c>
      <c r="P28" s="160"/>
      <c r="Q28" s="165">
        <f t="shared" si="3"/>
        <v>0</v>
      </c>
      <c r="R28" s="167"/>
      <c r="S28" s="168"/>
      <c r="T28" s="160"/>
    </row>
    <row r="29" spans="1:20" ht="19.5" thickBot="1" x14ac:dyDescent="0.35">
      <c r="A29" s="169"/>
      <c r="B29" s="170"/>
      <c r="C29" s="171"/>
      <c r="D29" s="161">
        <f t="shared" si="0"/>
        <v>0</v>
      </c>
      <c r="E29" s="172"/>
      <c r="F29" s="173"/>
      <c r="G29" s="174"/>
      <c r="H29" s="174"/>
      <c r="I29" s="174"/>
      <c r="J29" s="171"/>
      <c r="K29" s="175">
        <f t="shared" si="1"/>
        <v>0</v>
      </c>
      <c r="L29" s="172"/>
      <c r="M29" s="164"/>
      <c r="N29" s="164"/>
      <c r="O29" s="166">
        <f t="shared" si="2"/>
        <v>0</v>
      </c>
      <c r="P29" s="160"/>
      <c r="Q29" s="165">
        <f t="shared" si="3"/>
        <v>0</v>
      </c>
      <c r="R29" s="176"/>
      <c r="S29" s="177"/>
      <c r="T29" s="171"/>
    </row>
    <row r="30" spans="1:20" ht="19.5" thickBot="1" x14ac:dyDescent="0.35">
      <c r="A30" s="178" t="s">
        <v>230</v>
      </c>
      <c r="B30" s="179">
        <f>SUM(B6:B29)</f>
        <v>41135961.859999999</v>
      </c>
      <c r="C30" s="180" t="s">
        <v>164</v>
      </c>
      <c r="D30" s="181">
        <f>SUM(D6:D29)</f>
        <v>904991.16092000017</v>
      </c>
      <c r="E30" s="178" t="s">
        <v>230</v>
      </c>
      <c r="F30" s="182" t="s">
        <v>164</v>
      </c>
      <c r="G30" s="98" t="s">
        <v>164</v>
      </c>
      <c r="H30" s="183">
        <f>SUM(H6:H29)</f>
        <v>7</v>
      </c>
      <c r="I30" s="98" t="s">
        <v>164</v>
      </c>
      <c r="J30" s="184" t="s">
        <v>164</v>
      </c>
      <c r="K30" s="181">
        <f>SUM(K6:K29)</f>
        <v>34596.6</v>
      </c>
      <c r="L30" s="178" t="s">
        <v>230</v>
      </c>
      <c r="M30" s="182" t="s">
        <v>164</v>
      </c>
      <c r="N30" s="98" t="s">
        <v>164</v>
      </c>
      <c r="O30" s="275">
        <f>SUM(O6:O29)</f>
        <v>33337755</v>
      </c>
      <c r="P30" s="179" t="s">
        <v>164</v>
      </c>
      <c r="Q30" s="275">
        <f>SUM(Q6:Q29)</f>
        <v>500066.32500000007</v>
      </c>
      <c r="R30" s="178" t="s">
        <v>230</v>
      </c>
      <c r="S30" s="98" t="s">
        <v>164</v>
      </c>
      <c r="T30" s="181">
        <f>SUM(T6:T29)</f>
        <v>88000</v>
      </c>
    </row>
    <row r="32" spans="1:20" x14ac:dyDescent="0.3">
      <c r="A32" s="70" t="s">
        <v>342</v>
      </c>
    </row>
    <row r="33" spans="1:21" x14ac:dyDescent="0.3">
      <c r="A33" s="70" t="s">
        <v>343</v>
      </c>
      <c r="B33" s="70" t="s">
        <v>344</v>
      </c>
    </row>
    <row r="34" spans="1:21" x14ac:dyDescent="0.3">
      <c r="A34" s="70"/>
      <c r="B34" s="70"/>
      <c r="R34" s="117" t="s">
        <v>297</v>
      </c>
      <c r="S34" s="118"/>
      <c r="T34" s="118"/>
      <c r="U34" s="185"/>
    </row>
    <row r="35" spans="1:21" x14ac:dyDescent="0.3">
      <c r="A35" s="117" t="s">
        <v>297</v>
      </c>
      <c r="B35" s="118"/>
      <c r="C35" s="186"/>
      <c r="D35" s="187"/>
      <c r="E35" s="117" t="s">
        <v>297</v>
      </c>
      <c r="F35" s="118"/>
      <c r="G35" s="118"/>
      <c r="H35" s="187"/>
      <c r="J35" s="188"/>
      <c r="K35" s="188"/>
      <c r="L35" s="117" t="s">
        <v>297</v>
      </c>
      <c r="M35" s="118"/>
      <c r="N35" s="118"/>
      <c r="O35" s="185"/>
      <c r="P35" s="188"/>
      <c r="Q35" s="188"/>
      <c r="R35" s="117"/>
      <c r="S35" s="124"/>
      <c r="T35" s="124"/>
      <c r="U35" s="185"/>
    </row>
    <row r="36" spans="1:21" x14ac:dyDescent="0.3">
      <c r="A36" s="117"/>
      <c r="B36" s="124"/>
      <c r="C36" s="186"/>
      <c r="D36" s="119"/>
      <c r="E36" s="117"/>
      <c r="F36" s="124"/>
      <c r="G36" s="124"/>
      <c r="H36" s="119"/>
      <c r="L36" s="117"/>
      <c r="M36" s="124"/>
      <c r="N36" s="124"/>
      <c r="O36" s="185"/>
      <c r="R36" s="117" t="s">
        <v>298</v>
      </c>
      <c r="S36" s="118"/>
      <c r="T36" s="118"/>
      <c r="U36" s="185"/>
    </row>
    <row r="37" spans="1:21" x14ac:dyDescent="0.3">
      <c r="A37" s="117" t="s">
        <v>298</v>
      </c>
      <c r="B37" s="118"/>
      <c r="C37" s="186"/>
      <c r="D37" s="187"/>
      <c r="E37" s="117" t="s">
        <v>298</v>
      </c>
      <c r="F37" s="118"/>
      <c r="G37" s="118"/>
      <c r="H37" s="187"/>
      <c r="J37" s="188"/>
      <c r="K37" s="188"/>
      <c r="L37" s="117" t="s">
        <v>298</v>
      </c>
      <c r="M37" s="118"/>
      <c r="N37" s="118"/>
      <c r="O37" s="185"/>
      <c r="P37" s="188"/>
      <c r="Q37" s="188"/>
    </row>
  </sheetData>
  <pageMargins left="0.7" right="0.7" top="0.75" bottom="0.75" header="0.3" footer="0.3"/>
  <pageSetup paperSize="9" scale="88" orientation="portrait" r:id="rId1"/>
  <colBreaks count="1" manualBreakCount="1">
    <brk id="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3"/>
  <sheetViews>
    <sheetView topLeftCell="H7" workbookViewId="0">
      <selection activeCell="K18" sqref="K18:R18"/>
    </sheetView>
  </sheetViews>
  <sheetFormatPr defaultRowHeight="15.75" x14ac:dyDescent="0.25"/>
  <cols>
    <col min="1" max="1" width="34.28515625" style="13" customWidth="1"/>
    <col min="2" max="2" width="8.5703125" style="13" customWidth="1"/>
    <col min="3" max="3" width="7.7109375" style="13" customWidth="1"/>
    <col min="4" max="4" width="10.28515625" style="13" customWidth="1"/>
    <col min="5" max="5" width="13.42578125" style="13" customWidth="1"/>
    <col min="6" max="6" width="11.42578125" style="13" customWidth="1"/>
    <col min="7" max="7" width="14.42578125" style="13" customWidth="1"/>
    <col min="8" max="8" width="12.85546875" style="13" customWidth="1"/>
    <col min="9" max="9" width="35" style="13" customWidth="1"/>
    <col min="10" max="10" width="34.5703125" style="13" customWidth="1"/>
    <col min="11" max="16384" width="9.140625" style="13"/>
  </cols>
  <sheetData>
    <row r="1" spans="1:19" s="33" customFormat="1" ht="18.75" x14ac:dyDescent="0.3">
      <c r="A1" s="463" t="s">
        <v>257</v>
      </c>
      <c r="B1" s="463"/>
      <c r="C1" s="463"/>
      <c r="D1" s="463"/>
      <c r="E1" s="463"/>
      <c r="F1" s="463"/>
      <c r="G1" s="463"/>
      <c r="H1" s="463"/>
      <c r="I1" s="463"/>
    </row>
    <row r="3" spans="1:19" s="47" customFormat="1" ht="20.25" customHeight="1" x14ac:dyDescent="0.25">
      <c r="A3" s="444" t="s">
        <v>224</v>
      </c>
      <c r="B3" s="444" t="s">
        <v>234</v>
      </c>
      <c r="C3" s="444" t="s">
        <v>225</v>
      </c>
      <c r="D3" s="444" t="s">
        <v>301</v>
      </c>
      <c r="E3" s="444" t="s">
        <v>227</v>
      </c>
      <c r="F3" s="444" t="s">
        <v>228</v>
      </c>
      <c r="G3" s="444" t="s">
        <v>231</v>
      </c>
      <c r="H3" s="444" t="s">
        <v>262</v>
      </c>
      <c r="I3" s="444" t="s">
        <v>195</v>
      </c>
      <c r="J3" s="444" t="s">
        <v>386</v>
      </c>
      <c r="K3" s="457" t="s">
        <v>393</v>
      </c>
      <c r="L3" s="457"/>
      <c r="M3" s="457"/>
      <c r="N3" s="457"/>
      <c r="O3" s="457"/>
      <c r="P3" s="457"/>
      <c r="Q3" s="457"/>
      <c r="R3" s="457"/>
      <c r="S3" s="457"/>
    </row>
    <row r="4" spans="1:19" s="47" customFormat="1" ht="123.75" customHeight="1" x14ac:dyDescent="0.25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218" t="s">
        <v>379</v>
      </c>
      <c r="L4" s="218" t="s">
        <v>143</v>
      </c>
      <c r="M4" s="218" t="s">
        <v>380</v>
      </c>
      <c r="N4" s="218" t="s">
        <v>381</v>
      </c>
      <c r="O4" s="46" t="s">
        <v>382</v>
      </c>
      <c r="P4" s="46" t="s">
        <v>383</v>
      </c>
      <c r="Q4" s="46" t="s">
        <v>384</v>
      </c>
      <c r="R4" s="46" t="s">
        <v>385</v>
      </c>
      <c r="S4" s="46" t="s">
        <v>195</v>
      </c>
    </row>
    <row r="5" spans="1:19" s="15" customFormat="1" ht="18.75" customHeight="1" x14ac:dyDescent="0.25">
      <c r="A5" s="334">
        <v>1</v>
      </c>
      <c r="B5" s="334">
        <v>2</v>
      </c>
      <c r="C5" s="334">
        <v>3</v>
      </c>
      <c r="D5" s="334">
        <v>4</v>
      </c>
      <c r="E5" s="335" t="s">
        <v>570</v>
      </c>
      <c r="F5" s="334" t="s">
        <v>571</v>
      </c>
      <c r="G5" s="334" t="s">
        <v>239</v>
      </c>
      <c r="H5" s="334" t="s">
        <v>572</v>
      </c>
      <c r="I5" s="334">
        <v>9</v>
      </c>
      <c r="J5" s="334">
        <v>10</v>
      </c>
      <c r="K5" s="334">
        <v>11</v>
      </c>
      <c r="L5" s="334">
        <v>12</v>
      </c>
      <c r="M5" s="334">
        <v>13</v>
      </c>
      <c r="N5" s="334">
        <v>14</v>
      </c>
      <c r="O5" s="334">
        <v>15</v>
      </c>
      <c r="P5" s="334">
        <v>16</v>
      </c>
      <c r="Q5" s="334">
        <v>17</v>
      </c>
      <c r="R5" s="334">
        <v>18</v>
      </c>
      <c r="S5" s="334">
        <v>19</v>
      </c>
    </row>
    <row r="6" spans="1:19" ht="26.25" x14ac:dyDescent="0.25">
      <c r="A6" s="286" t="s">
        <v>467</v>
      </c>
      <c r="B6" s="45" t="s">
        <v>466</v>
      </c>
      <c r="C6" s="290">
        <v>1</v>
      </c>
      <c r="D6" s="291">
        <v>260</v>
      </c>
      <c r="E6" s="39">
        <f>C6*D6*12</f>
        <v>3120</v>
      </c>
      <c r="F6" s="57">
        <f>'2-Исх.д-е'!C16</f>
        <v>179025</v>
      </c>
      <c r="G6" s="39">
        <f>E6/F6</f>
        <v>1.7427733556765815E-2</v>
      </c>
      <c r="H6" s="39">
        <f>G6*'2-Исх.д-е'!$C$11</f>
        <v>2.8755760368663594</v>
      </c>
      <c r="I6" s="63" t="s">
        <v>253</v>
      </c>
      <c r="J6" s="228" t="s">
        <v>389</v>
      </c>
      <c r="K6" s="234"/>
      <c r="L6" s="234"/>
      <c r="M6" s="234"/>
      <c r="N6" s="234"/>
      <c r="O6" s="234"/>
      <c r="P6" s="234"/>
      <c r="Q6" s="234"/>
      <c r="R6" s="234"/>
      <c r="S6" s="219"/>
    </row>
    <row r="7" spans="1:19" ht="26.25" x14ac:dyDescent="0.25">
      <c r="A7" s="286" t="s">
        <v>468</v>
      </c>
      <c r="B7" s="45" t="s">
        <v>466</v>
      </c>
      <c r="C7" s="290">
        <v>10</v>
      </c>
      <c r="D7" s="289">
        <v>260</v>
      </c>
      <c r="E7" s="39">
        <f t="shared" ref="E7:E21" si="0">C7*D7*12</f>
        <v>31200</v>
      </c>
      <c r="F7" s="57">
        <f>F6</f>
        <v>179025</v>
      </c>
      <c r="G7" s="39">
        <f t="shared" ref="G7:G21" si="1">E7/F7</f>
        <v>0.17427733556765815</v>
      </c>
      <c r="H7" s="39">
        <f>G7*'2-Исх.д-е'!$C$11</f>
        <v>28.755760368663594</v>
      </c>
      <c r="I7" s="63" t="s">
        <v>253</v>
      </c>
      <c r="J7" s="228" t="s">
        <v>390</v>
      </c>
      <c r="K7" s="234"/>
      <c r="L7" s="234"/>
      <c r="M7" s="234"/>
      <c r="N7" s="234"/>
      <c r="O7" s="234"/>
      <c r="P7" s="234"/>
      <c r="Q7" s="234"/>
      <c r="R7" s="234"/>
      <c r="S7" s="220"/>
    </row>
    <row r="8" spans="1:19" ht="25.5" customHeight="1" x14ac:dyDescent="0.25">
      <c r="A8" s="286" t="s">
        <v>469</v>
      </c>
      <c r="B8" s="45" t="s">
        <v>466</v>
      </c>
      <c r="C8" s="292">
        <v>3</v>
      </c>
      <c r="D8" s="289">
        <v>200</v>
      </c>
      <c r="E8" s="39">
        <f t="shared" si="0"/>
        <v>7200</v>
      </c>
      <c r="F8" s="57">
        <f t="shared" ref="F8:F21" si="2">F7</f>
        <v>179025</v>
      </c>
      <c r="G8" s="39">
        <f t="shared" si="1"/>
        <v>4.0217846669459573E-2</v>
      </c>
      <c r="H8" s="39">
        <f>G8*'2-Исх.д-е'!$C$11</f>
        <v>6.6359447004608292</v>
      </c>
      <c r="I8" s="63" t="s">
        <v>253</v>
      </c>
      <c r="J8" s="228" t="s">
        <v>391</v>
      </c>
      <c r="K8" s="234"/>
      <c r="L8" s="234"/>
      <c r="M8" s="234">
        <v>30</v>
      </c>
      <c r="N8" s="234"/>
      <c r="O8" s="234">
        <v>460</v>
      </c>
      <c r="P8" s="234">
        <v>525</v>
      </c>
      <c r="Q8" s="234">
        <v>100</v>
      </c>
      <c r="R8" s="234">
        <v>50</v>
      </c>
      <c r="S8" s="220"/>
    </row>
    <row r="9" spans="1:19" ht="26.25" x14ac:dyDescent="0.25">
      <c r="A9" s="286" t="s">
        <v>470</v>
      </c>
      <c r="B9" s="45" t="s">
        <v>471</v>
      </c>
      <c r="C9" s="290">
        <v>100</v>
      </c>
      <c r="D9" s="289">
        <v>0.7</v>
      </c>
      <c r="E9" s="39">
        <f t="shared" si="0"/>
        <v>840</v>
      </c>
      <c r="F9" s="57">
        <f t="shared" si="2"/>
        <v>179025</v>
      </c>
      <c r="G9" s="39">
        <f t="shared" si="1"/>
        <v>4.6920821114369501E-3</v>
      </c>
      <c r="H9" s="39">
        <f>G9*'2-Исх.д-е'!$C$11</f>
        <v>0.77419354838709675</v>
      </c>
      <c r="I9" s="62" t="s">
        <v>476</v>
      </c>
      <c r="J9" s="228"/>
      <c r="K9" s="234"/>
      <c r="L9" s="234"/>
      <c r="M9" s="234"/>
      <c r="N9" s="234"/>
      <c r="O9" s="234"/>
      <c r="P9" s="234"/>
      <c r="Q9" s="234"/>
      <c r="R9" s="234"/>
      <c r="S9" s="220"/>
    </row>
    <row r="10" spans="1:19" ht="25.5" customHeight="1" x14ac:dyDescent="0.25">
      <c r="A10" s="286" t="s">
        <v>472</v>
      </c>
      <c r="B10" s="45" t="s">
        <v>471</v>
      </c>
      <c r="C10" s="290">
        <v>1600</v>
      </c>
      <c r="D10" s="289">
        <v>0.7</v>
      </c>
      <c r="E10" s="39">
        <f t="shared" si="0"/>
        <v>13440</v>
      </c>
      <c r="F10" s="57">
        <f t="shared" si="2"/>
        <v>179025</v>
      </c>
      <c r="G10" s="39">
        <f t="shared" si="1"/>
        <v>7.5073313782991202E-2</v>
      </c>
      <c r="H10" s="39">
        <f>G10*'2-Исх.д-е'!$C$11</f>
        <v>12.387096774193548</v>
      </c>
      <c r="I10" s="62" t="s">
        <v>477</v>
      </c>
      <c r="J10" s="229"/>
      <c r="K10" s="235"/>
      <c r="L10" s="235"/>
      <c r="M10" s="235"/>
      <c r="N10" s="235"/>
      <c r="O10" s="235"/>
      <c r="P10" s="235"/>
      <c r="Q10" s="235"/>
      <c r="R10" s="235"/>
      <c r="S10" s="220"/>
    </row>
    <row r="11" spans="1:19" ht="26.25" x14ac:dyDescent="0.25">
      <c r="A11" s="65" t="s">
        <v>473</v>
      </c>
      <c r="B11" s="45" t="s">
        <v>471</v>
      </c>
      <c r="C11" s="290">
        <v>400</v>
      </c>
      <c r="D11" s="289">
        <v>2.8</v>
      </c>
      <c r="E11" s="39">
        <f t="shared" si="0"/>
        <v>13440</v>
      </c>
      <c r="F11" s="57">
        <f>F10</f>
        <v>179025</v>
      </c>
      <c r="G11" s="39">
        <f t="shared" si="1"/>
        <v>7.5073313782991202E-2</v>
      </c>
      <c r="H11" s="39">
        <f>G11*'2-Исх.д-е'!$C$11</f>
        <v>12.387096774193548</v>
      </c>
      <c r="I11" s="62" t="s">
        <v>478</v>
      </c>
      <c r="J11" s="229"/>
      <c r="K11" s="235"/>
      <c r="L11" s="235"/>
      <c r="M11" s="235"/>
      <c r="N11" s="235"/>
      <c r="O11" s="235"/>
      <c r="P11" s="235"/>
      <c r="Q11" s="235"/>
      <c r="R11" s="235"/>
      <c r="S11" s="220"/>
    </row>
    <row r="12" spans="1:19" ht="26.25" x14ac:dyDescent="0.25">
      <c r="A12" s="65" t="s">
        <v>474</v>
      </c>
      <c r="B12" s="45" t="s">
        <v>471</v>
      </c>
      <c r="C12" s="290">
        <v>800</v>
      </c>
      <c r="D12" s="289">
        <v>2.8</v>
      </c>
      <c r="E12" s="39">
        <f t="shared" si="0"/>
        <v>26880</v>
      </c>
      <c r="F12" s="57">
        <f t="shared" si="2"/>
        <v>179025</v>
      </c>
      <c r="G12" s="39">
        <f t="shared" si="1"/>
        <v>0.1501466275659824</v>
      </c>
      <c r="H12" s="39">
        <f>G12*'2-Исх.д-е'!$C$11</f>
        <v>24.774193548387096</v>
      </c>
      <c r="I12" s="62" t="s">
        <v>478</v>
      </c>
      <c r="J12" s="229"/>
      <c r="K12" s="235"/>
      <c r="L12" s="235"/>
      <c r="M12" s="235"/>
      <c r="N12" s="235"/>
      <c r="O12" s="235"/>
      <c r="P12" s="235"/>
      <c r="Q12" s="235"/>
      <c r="R12" s="235"/>
      <c r="S12" s="220"/>
    </row>
    <row r="13" spans="1:19" ht="26.25" x14ac:dyDescent="0.25">
      <c r="A13" s="286" t="s">
        <v>475</v>
      </c>
      <c r="B13" s="45" t="s">
        <v>471</v>
      </c>
      <c r="C13" s="290">
        <v>15</v>
      </c>
      <c r="D13" s="289">
        <v>6</v>
      </c>
      <c r="E13" s="39">
        <f t="shared" si="0"/>
        <v>1080</v>
      </c>
      <c r="F13" s="57">
        <f t="shared" si="2"/>
        <v>179025</v>
      </c>
      <c r="G13" s="39">
        <f t="shared" si="1"/>
        <v>6.0326770004189359E-3</v>
      </c>
      <c r="H13" s="39">
        <f>G13*'2-Исх.д-е'!$C$11</f>
        <v>0.99539170506912444</v>
      </c>
      <c r="I13" s="62" t="s">
        <v>252</v>
      </c>
      <c r="J13" s="229"/>
      <c r="K13" s="235"/>
      <c r="L13" s="235"/>
      <c r="M13" s="235"/>
      <c r="N13" s="235"/>
      <c r="O13" s="235"/>
      <c r="P13" s="235"/>
      <c r="Q13" s="235"/>
      <c r="R13" s="235"/>
      <c r="S13" s="220"/>
    </row>
    <row r="14" spans="1:19" x14ac:dyDescent="0.25">
      <c r="A14" s="294" t="s">
        <v>614</v>
      </c>
      <c r="B14" s="66" t="s">
        <v>615</v>
      </c>
      <c r="C14" s="292">
        <v>1</v>
      </c>
      <c r="D14" s="289">
        <v>1178.82</v>
      </c>
      <c r="E14" s="53">
        <f t="shared" si="0"/>
        <v>14145.84</v>
      </c>
      <c r="F14" s="340">
        <f t="shared" si="2"/>
        <v>179025</v>
      </c>
      <c r="G14" s="53">
        <f t="shared" si="1"/>
        <v>7.901600335148723E-2</v>
      </c>
      <c r="H14" s="53">
        <f>G14*'2-Исх.д-е'!$C$11</f>
        <v>13.037640552995393</v>
      </c>
      <c r="I14" s="63" t="s">
        <v>616</v>
      </c>
      <c r="J14" s="229"/>
      <c r="K14" s="235"/>
      <c r="L14" s="235"/>
      <c r="M14" s="235"/>
      <c r="N14" s="235"/>
      <c r="O14" s="235"/>
      <c r="P14" s="235"/>
      <c r="Q14" s="235"/>
      <c r="R14" s="235"/>
      <c r="S14" s="220"/>
    </row>
    <row r="15" spans="1:19" ht="20.25" customHeight="1" x14ac:dyDescent="0.25">
      <c r="A15" s="294" t="s">
        <v>617</v>
      </c>
      <c r="B15" s="66" t="s">
        <v>615</v>
      </c>
      <c r="C15" s="292">
        <v>1</v>
      </c>
      <c r="D15" s="289">
        <v>2000</v>
      </c>
      <c r="E15" s="53">
        <f t="shared" si="0"/>
        <v>24000</v>
      </c>
      <c r="F15" s="340">
        <f t="shared" si="2"/>
        <v>179025</v>
      </c>
      <c r="G15" s="53">
        <f t="shared" si="1"/>
        <v>0.13405948889819858</v>
      </c>
      <c r="H15" s="53">
        <f>G15*'2-Исх.д-е'!$C$11</f>
        <v>22.119815668202765</v>
      </c>
      <c r="I15" s="63" t="s">
        <v>618</v>
      </c>
      <c r="J15" s="229"/>
      <c r="K15" s="235"/>
      <c r="L15" s="235"/>
      <c r="M15" s="235"/>
      <c r="N15" s="235"/>
      <c r="O15" s="235"/>
      <c r="P15" s="235"/>
      <c r="Q15" s="235"/>
      <c r="R15" s="235"/>
      <c r="S15" s="220"/>
    </row>
    <row r="16" spans="1:19" ht="51" customHeight="1" x14ac:dyDescent="0.25">
      <c r="A16" s="294" t="s">
        <v>619</v>
      </c>
      <c r="B16" s="66" t="s">
        <v>615</v>
      </c>
      <c r="C16" s="292">
        <v>1</v>
      </c>
      <c r="D16" s="289">
        <v>2534</v>
      </c>
      <c r="E16" s="53">
        <f t="shared" si="0"/>
        <v>30408</v>
      </c>
      <c r="F16" s="340">
        <f t="shared" si="2"/>
        <v>179025</v>
      </c>
      <c r="G16" s="53">
        <f t="shared" si="1"/>
        <v>0.1698533724340176</v>
      </c>
      <c r="H16" s="53">
        <f>G16*'2-Исх.д-е'!$C$11</f>
        <v>28.025806451612905</v>
      </c>
      <c r="I16" s="63" t="s">
        <v>621</v>
      </c>
      <c r="J16" s="229"/>
      <c r="K16" s="235"/>
      <c r="L16" s="235"/>
      <c r="M16" s="235"/>
      <c r="N16" s="235"/>
      <c r="O16" s="235"/>
      <c r="P16" s="235"/>
      <c r="Q16" s="235"/>
      <c r="R16" s="235"/>
      <c r="S16" s="220"/>
    </row>
    <row r="17" spans="1:19" ht="28.5" customHeight="1" x14ac:dyDescent="0.25">
      <c r="A17" s="294" t="s">
        <v>620</v>
      </c>
      <c r="B17" s="66" t="s">
        <v>615</v>
      </c>
      <c r="C17" s="292">
        <v>1</v>
      </c>
      <c r="D17" s="289">
        <v>1298</v>
      </c>
      <c r="E17" s="53">
        <f t="shared" si="0"/>
        <v>15576</v>
      </c>
      <c r="F17" s="340">
        <f t="shared" si="2"/>
        <v>179025</v>
      </c>
      <c r="G17" s="53">
        <f t="shared" si="1"/>
        <v>8.7004608294930882E-2</v>
      </c>
      <c r="H17" s="53">
        <f>G17*'2-Исх.д-е'!$C$11</f>
        <v>14.355760368663596</v>
      </c>
      <c r="I17" s="63" t="s">
        <v>676</v>
      </c>
      <c r="J17" s="228" t="s">
        <v>388</v>
      </c>
      <c r="K17" s="231"/>
      <c r="L17" s="231"/>
      <c r="M17" s="231">
        <v>0.02</v>
      </c>
      <c r="N17" s="231"/>
      <c r="O17" s="231">
        <v>0.4</v>
      </c>
      <c r="P17" s="231">
        <v>0.45</v>
      </c>
      <c r="Q17" s="231">
        <v>0.09</v>
      </c>
      <c r="R17" s="231">
        <v>0.04</v>
      </c>
      <c r="S17" s="221"/>
    </row>
    <row r="18" spans="1:19" ht="24.75" customHeight="1" x14ac:dyDescent="0.25">
      <c r="A18" s="294" t="s">
        <v>625</v>
      </c>
      <c r="B18" s="66" t="s">
        <v>466</v>
      </c>
      <c r="C18" s="292">
        <v>20</v>
      </c>
      <c r="D18" s="289">
        <v>24.5</v>
      </c>
      <c r="E18" s="53">
        <f t="shared" si="0"/>
        <v>5880</v>
      </c>
      <c r="F18" s="340">
        <f t="shared" si="2"/>
        <v>179025</v>
      </c>
      <c r="G18" s="53">
        <f t="shared" si="1"/>
        <v>3.2844574780058651E-2</v>
      </c>
      <c r="H18" s="53">
        <f>G18*'2-Исх.д-е'!$C$11</f>
        <v>5.419354838709677</v>
      </c>
      <c r="I18" s="63" t="s">
        <v>624</v>
      </c>
      <c r="J18" s="230" t="s">
        <v>387</v>
      </c>
      <c r="K18" s="354">
        <f>$H$22*K17</f>
        <v>0</v>
      </c>
      <c r="L18" s="354">
        <f t="shared" ref="L18:R18" si="3">$H$22*L17</f>
        <v>0</v>
      </c>
      <c r="M18" s="354">
        <f t="shared" si="3"/>
        <v>3.4895823041474654</v>
      </c>
      <c r="N18" s="354">
        <f t="shared" si="3"/>
        <v>0</v>
      </c>
      <c r="O18" s="354">
        <f t="shared" si="3"/>
        <v>69.791646082949313</v>
      </c>
      <c r="P18" s="354">
        <f t="shared" si="3"/>
        <v>78.515601843317967</v>
      </c>
      <c r="Q18" s="354">
        <f t="shared" si="3"/>
        <v>15.703120368663594</v>
      </c>
      <c r="R18" s="354">
        <f t="shared" si="3"/>
        <v>6.9791646082949308</v>
      </c>
      <c r="S18" s="14"/>
    </row>
    <row r="19" spans="1:19" ht="26.25" x14ac:dyDescent="0.25">
      <c r="A19" s="331" t="s">
        <v>622</v>
      </c>
      <c r="B19" s="66" t="s">
        <v>466</v>
      </c>
      <c r="C19" s="292">
        <v>5</v>
      </c>
      <c r="D19" s="289">
        <v>35</v>
      </c>
      <c r="E19" s="53">
        <f t="shared" si="0"/>
        <v>2100</v>
      </c>
      <c r="F19" s="340">
        <f t="shared" si="2"/>
        <v>179025</v>
      </c>
      <c r="G19" s="53">
        <f t="shared" si="1"/>
        <v>1.1730205278592375E-2</v>
      </c>
      <c r="H19" s="53">
        <f>G19*'2-Исх.д-е'!$C$11</f>
        <v>1.935483870967742</v>
      </c>
      <c r="I19" s="63" t="s">
        <v>623</v>
      </c>
    </row>
    <row r="20" spans="1:19" x14ac:dyDescent="0.25">
      <c r="A20" s="288"/>
      <c r="B20" s="66"/>
      <c r="C20" s="292"/>
      <c r="D20" s="289"/>
      <c r="E20" s="39">
        <f t="shared" si="0"/>
        <v>0</v>
      </c>
      <c r="F20" s="57">
        <f t="shared" si="2"/>
        <v>179025</v>
      </c>
      <c r="G20" s="39">
        <f t="shared" si="1"/>
        <v>0</v>
      </c>
      <c r="H20" s="39">
        <f>G20*'2-Исх.д-е'!$C$11</f>
        <v>0</v>
      </c>
      <c r="I20" s="63"/>
    </row>
    <row r="21" spans="1:19" x14ac:dyDescent="0.25">
      <c r="A21" s="65"/>
      <c r="B21" s="66"/>
      <c r="C21" s="51"/>
      <c r="D21" s="52"/>
      <c r="E21" s="39">
        <f t="shared" si="0"/>
        <v>0</v>
      </c>
      <c r="F21" s="57">
        <f t="shared" si="2"/>
        <v>179025</v>
      </c>
      <c r="G21" s="39">
        <f t="shared" si="1"/>
        <v>0</v>
      </c>
      <c r="H21" s="39">
        <f>G21*'2-Исх.д-е'!$C$11</f>
        <v>0</v>
      </c>
      <c r="I21" s="63"/>
    </row>
    <row r="22" spans="1:19" s="49" customFormat="1" x14ac:dyDescent="0.25">
      <c r="A22" s="54" t="s">
        <v>230</v>
      </c>
      <c r="B22" s="54"/>
      <c r="C22" s="55" t="s">
        <v>164</v>
      </c>
      <c r="D22" s="56" t="s">
        <v>164</v>
      </c>
      <c r="E22" s="56">
        <f>SUM(E6:E21)</f>
        <v>189309.84</v>
      </c>
      <c r="F22" s="48">
        <f t="shared" ref="F22" si="4">F21</f>
        <v>179025</v>
      </c>
      <c r="G22" s="41">
        <f t="shared" ref="G22" si="5">E22/F22</f>
        <v>1.0574491830749895</v>
      </c>
      <c r="H22" s="41">
        <f>G22*'2-Исх.д-е'!$C$11</f>
        <v>174.47911520737327</v>
      </c>
      <c r="I22" s="55"/>
    </row>
    <row r="23" spans="1:19" x14ac:dyDescent="0.25">
      <c r="H23" s="341"/>
    </row>
  </sheetData>
  <mergeCells count="12">
    <mergeCell ref="J3:J4"/>
    <mergeCell ref="K3:S3"/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31496062992125984" right="0.11811023622047245" top="0.35433070866141736" bottom="0.35433070866141736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3"/>
  <sheetViews>
    <sheetView workbookViewId="0">
      <selection activeCell="D10" sqref="D10"/>
    </sheetView>
  </sheetViews>
  <sheetFormatPr defaultRowHeight="15.75" x14ac:dyDescent="0.25"/>
  <cols>
    <col min="1" max="1" width="34.28515625" style="13" customWidth="1"/>
    <col min="2" max="2" width="8.5703125" style="13" customWidth="1"/>
    <col min="3" max="3" width="7.7109375" style="13" customWidth="1"/>
    <col min="4" max="4" width="10.28515625" style="13" customWidth="1"/>
    <col min="5" max="5" width="13.42578125" style="13" customWidth="1"/>
    <col min="6" max="6" width="11.42578125" style="13" customWidth="1"/>
    <col min="7" max="7" width="14.42578125" style="13" customWidth="1"/>
    <col min="8" max="8" width="12.42578125" style="13" customWidth="1"/>
    <col min="9" max="9" width="35" style="13" customWidth="1"/>
    <col min="10" max="10" width="33.140625" style="13" customWidth="1"/>
    <col min="11" max="16384" width="9.140625" style="13"/>
  </cols>
  <sheetData>
    <row r="1" spans="1:19" s="33" customFormat="1" ht="45.75" customHeight="1" x14ac:dyDescent="0.3">
      <c r="A1" s="463" t="s">
        <v>264</v>
      </c>
      <c r="B1" s="463"/>
      <c r="C1" s="463"/>
      <c r="D1" s="463"/>
      <c r="E1" s="463"/>
      <c r="F1" s="463"/>
      <c r="G1" s="463"/>
      <c r="H1" s="463"/>
      <c r="I1" s="463"/>
    </row>
    <row r="3" spans="1:19" s="47" customFormat="1" ht="13.5" customHeight="1" x14ac:dyDescent="0.25">
      <c r="A3" s="444" t="s">
        <v>224</v>
      </c>
      <c r="B3" s="444" t="s">
        <v>234</v>
      </c>
      <c r="C3" s="444" t="s">
        <v>225</v>
      </c>
      <c r="D3" s="444" t="s">
        <v>226</v>
      </c>
      <c r="E3" s="444" t="s">
        <v>227</v>
      </c>
      <c r="F3" s="444" t="s">
        <v>228</v>
      </c>
      <c r="G3" s="444" t="s">
        <v>231</v>
      </c>
      <c r="H3" s="444" t="s">
        <v>261</v>
      </c>
      <c r="I3" s="444" t="s">
        <v>195</v>
      </c>
      <c r="J3" s="444" t="s">
        <v>386</v>
      </c>
      <c r="K3" s="457" t="s">
        <v>393</v>
      </c>
      <c r="L3" s="457"/>
      <c r="M3" s="457"/>
      <c r="N3" s="457"/>
      <c r="O3" s="457"/>
      <c r="P3" s="457"/>
      <c r="Q3" s="457"/>
      <c r="R3" s="457"/>
      <c r="S3" s="457"/>
    </row>
    <row r="4" spans="1:19" s="47" customFormat="1" ht="126.75" customHeight="1" x14ac:dyDescent="0.25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218" t="s">
        <v>379</v>
      </c>
      <c r="L4" s="218" t="s">
        <v>143</v>
      </c>
      <c r="M4" s="218" t="s">
        <v>380</v>
      </c>
      <c r="N4" s="218" t="s">
        <v>381</v>
      </c>
      <c r="O4" s="46" t="s">
        <v>382</v>
      </c>
      <c r="P4" s="46" t="s">
        <v>383</v>
      </c>
      <c r="Q4" s="46" t="s">
        <v>384</v>
      </c>
      <c r="R4" s="46" t="s">
        <v>385</v>
      </c>
      <c r="S4" s="46" t="s">
        <v>195</v>
      </c>
    </row>
    <row r="5" spans="1:19" s="15" customFormat="1" ht="15" customHeight="1" x14ac:dyDescent="0.25">
      <c r="A5" s="14">
        <v>1</v>
      </c>
      <c r="B5" s="14">
        <v>2</v>
      </c>
      <c r="C5" s="14">
        <v>3</v>
      </c>
      <c r="D5" s="14">
        <v>4</v>
      </c>
      <c r="E5" s="37" t="s">
        <v>266</v>
      </c>
      <c r="F5" s="14" t="s">
        <v>238</v>
      </c>
      <c r="G5" s="14" t="s">
        <v>239</v>
      </c>
      <c r="H5" s="14" t="s">
        <v>548</v>
      </c>
      <c r="I5" s="14">
        <v>9</v>
      </c>
      <c r="J5" s="14">
        <v>10</v>
      </c>
      <c r="K5" s="14">
        <v>11</v>
      </c>
      <c r="L5" s="14">
        <v>12</v>
      </c>
      <c r="M5" s="14">
        <v>13</v>
      </c>
      <c r="N5" s="14">
        <v>14</v>
      </c>
      <c r="O5" s="14">
        <v>15</v>
      </c>
      <c r="P5" s="14">
        <v>16</v>
      </c>
      <c r="Q5" s="14">
        <v>17</v>
      </c>
      <c r="R5" s="14">
        <v>18</v>
      </c>
      <c r="S5" s="14">
        <v>19</v>
      </c>
    </row>
    <row r="6" spans="1:19" ht="26.25" x14ac:dyDescent="0.25">
      <c r="A6" s="65" t="s">
        <v>268</v>
      </c>
      <c r="B6" s="45" t="s">
        <v>243</v>
      </c>
      <c r="C6" s="290">
        <v>1</v>
      </c>
      <c r="D6" s="291">
        <v>1593710.07</v>
      </c>
      <c r="E6" s="39">
        <f>C6*D6</f>
        <v>1593710.07</v>
      </c>
      <c r="F6" s="57">
        <f>'2-Исх.д-е'!C16</f>
        <v>179025</v>
      </c>
      <c r="G6" s="39">
        <f>E6/F6</f>
        <v>8.9021648931713457</v>
      </c>
      <c r="H6" s="39">
        <f>G6*'2-Исх.д-е'!$C$11</f>
        <v>1468.8572073732721</v>
      </c>
      <c r="I6" s="62" t="s">
        <v>299</v>
      </c>
      <c r="J6" s="228" t="s">
        <v>389</v>
      </c>
      <c r="K6" s="234"/>
      <c r="L6" s="234"/>
      <c r="M6" s="234"/>
      <c r="N6" s="234"/>
      <c r="O6" s="234"/>
      <c r="P6" s="234"/>
      <c r="Q6" s="234"/>
      <c r="R6" s="234"/>
      <c r="S6" s="219"/>
    </row>
    <row r="7" spans="1:19" ht="39" x14ac:dyDescent="0.25">
      <c r="A7" s="65" t="s">
        <v>556</v>
      </c>
      <c r="B7" s="66" t="s">
        <v>267</v>
      </c>
      <c r="C7" s="292">
        <v>60</v>
      </c>
      <c r="D7" s="289">
        <v>640</v>
      </c>
      <c r="E7" s="53">
        <f t="shared" ref="E7:E21" si="0">C7*D7</f>
        <v>38400</v>
      </c>
      <c r="F7" s="340">
        <f>F6</f>
        <v>179025</v>
      </c>
      <c r="G7" s="53">
        <f t="shared" ref="G7:G22" si="1">E7/F7</f>
        <v>0.21449518223711772</v>
      </c>
      <c r="H7" s="53">
        <f>G7*'2-Исх.д-е'!$C$11</f>
        <v>35.391705069124427</v>
      </c>
      <c r="I7" s="62" t="s">
        <v>703</v>
      </c>
      <c r="J7" s="228" t="s">
        <v>390</v>
      </c>
      <c r="K7" s="234"/>
      <c r="L7" s="234"/>
      <c r="M7" s="234"/>
      <c r="N7" s="234"/>
      <c r="O7" s="234"/>
      <c r="P7" s="234"/>
      <c r="Q7" s="234"/>
      <c r="R7" s="234"/>
      <c r="S7" s="220"/>
    </row>
    <row r="8" spans="1:19" ht="41.25" customHeight="1" x14ac:dyDescent="0.25">
      <c r="A8" s="65" t="s">
        <v>558</v>
      </c>
      <c r="B8" s="66" t="s">
        <v>267</v>
      </c>
      <c r="C8" s="292">
        <v>20</v>
      </c>
      <c r="D8" s="289">
        <v>152</v>
      </c>
      <c r="E8" s="53">
        <f t="shared" si="0"/>
        <v>3040</v>
      </c>
      <c r="F8" s="340">
        <f t="shared" ref="F8:F22" si="2">F7</f>
        <v>179025</v>
      </c>
      <c r="G8" s="53">
        <f t="shared" si="1"/>
        <v>1.698086859377182E-2</v>
      </c>
      <c r="H8" s="53">
        <f>G8*'2-Исх.д-е'!$C$11</f>
        <v>2.8018433179723501</v>
      </c>
      <c r="I8" s="62" t="s">
        <v>704</v>
      </c>
      <c r="J8" s="228" t="s">
        <v>391</v>
      </c>
      <c r="K8" s="234"/>
      <c r="L8" s="234"/>
      <c r="M8" s="234">
        <v>30</v>
      </c>
      <c r="N8" s="234"/>
      <c r="O8" s="234">
        <v>460</v>
      </c>
      <c r="P8" s="234">
        <v>525</v>
      </c>
      <c r="Q8" s="234">
        <v>100</v>
      </c>
      <c r="R8" s="234">
        <v>50</v>
      </c>
      <c r="S8" s="220"/>
    </row>
    <row r="9" spans="1:19" ht="51.75" x14ac:dyDescent="0.25">
      <c r="A9" s="65" t="s">
        <v>557</v>
      </c>
      <c r="B9" s="66" t="s">
        <v>267</v>
      </c>
      <c r="C9" s="292">
        <v>30</v>
      </c>
      <c r="D9" s="289">
        <v>152</v>
      </c>
      <c r="E9" s="53">
        <f t="shared" si="0"/>
        <v>4560</v>
      </c>
      <c r="F9" s="340">
        <f t="shared" si="2"/>
        <v>179025</v>
      </c>
      <c r="G9" s="53">
        <f t="shared" si="1"/>
        <v>2.5471302890657729E-2</v>
      </c>
      <c r="H9" s="53">
        <f>G9*'2-Исх.д-е'!$C$11</f>
        <v>4.2027649769585249</v>
      </c>
      <c r="I9" s="62" t="s">
        <v>705</v>
      </c>
      <c r="J9" s="228"/>
      <c r="K9" s="234"/>
      <c r="L9" s="234"/>
      <c r="M9" s="234"/>
      <c r="N9" s="234"/>
      <c r="O9" s="234"/>
      <c r="P9" s="234"/>
      <c r="Q9" s="234"/>
      <c r="R9" s="234"/>
      <c r="S9" s="220"/>
    </row>
    <row r="10" spans="1:19" ht="17.25" customHeight="1" x14ac:dyDescent="0.25">
      <c r="A10" s="65"/>
      <c r="B10" s="66"/>
      <c r="C10" s="292"/>
      <c r="D10" s="289"/>
      <c r="E10" s="39">
        <f t="shared" si="0"/>
        <v>0</v>
      </c>
      <c r="F10" s="57">
        <f t="shared" si="2"/>
        <v>179025</v>
      </c>
      <c r="G10" s="39">
        <f t="shared" si="1"/>
        <v>0</v>
      </c>
      <c r="H10" s="39">
        <f>G10*'2-Исх.д-е'!$C$11</f>
        <v>0</v>
      </c>
      <c r="I10" s="63"/>
      <c r="J10" s="229"/>
      <c r="K10" s="235"/>
      <c r="L10" s="235"/>
      <c r="M10" s="235"/>
      <c r="N10" s="235"/>
      <c r="O10" s="235"/>
      <c r="P10" s="235"/>
      <c r="Q10" s="235"/>
      <c r="R10" s="235"/>
      <c r="S10" s="220"/>
    </row>
    <row r="11" spans="1:19" hidden="1" x14ac:dyDescent="0.25">
      <c r="A11" s="65"/>
      <c r="B11" s="66"/>
      <c r="C11" s="292"/>
      <c r="D11" s="289"/>
      <c r="E11" s="39">
        <f t="shared" si="0"/>
        <v>0</v>
      </c>
      <c r="F11" s="57">
        <f>F10</f>
        <v>179025</v>
      </c>
      <c r="G11" s="39">
        <f t="shared" si="1"/>
        <v>0</v>
      </c>
      <c r="H11" s="39">
        <f>G11*'2-Исх.д-е'!$C$11</f>
        <v>0</v>
      </c>
      <c r="I11" s="63"/>
      <c r="J11" s="229"/>
      <c r="K11" s="235"/>
      <c r="L11" s="235"/>
      <c r="M11" s="235"/>
      <c r="N11" s="235"/>
      <c r="O11" s="235"/>
      <c r="P11" s="235"/>
      <c r="Q11" s="235"/>
      <c r="R11" s="235"/>
      <c r="S11" s="220"/>
    </row>
    <row r="12" spans="1:19" hidden="1" x14ac:dyDescent="0.25">
      <c r="A12" s="65"/>
      <c r="B12" s="66"/>
      <c r="C12" s="292"/>
      <c r="D12" s="289"/>
      <c r="E12" s="39">
        <f t="shared" si="0"/>
        <v>0</v>
      </c>
      <c r="F12" s="57">
        <f t="shared" si="2"/>
        <v>179025</v>
      </c>
      <c r="G12" s="39">
        <f t="shared" si="1"/>
        <v>0</v>
      </c>
      <c r="H12" s="39">
        <f>G12*'2-Исх.д-е'!$C$11</f>
        <v>0</v>
      </c>
      <c r="I12" s="63"/>
      <c r="J12" s="229"/>
      <c r="K12" s="235"/>
      <c r="L12" s="235"/>
      <c r="M12" s="235"/>
      <c r="N12" s="235"/>
      <c r="O12" s="235"/>
      <c r="P12" s="235"/>
      <c r="Q12" s="235"/>
      <c r="R12" s="235"/>
      <c r="S12" s="220"/>
    </row>
    <row r="13" spans="1:19" hidden="1" x14ac:dyDescent="0.25">
      <c r="A13" s="65"/>
      <c r="B13" s="66"/>
      <c r="C13" s="51"/>
      <c r="D13" s="52"/>
      <c r="E13" s="39">
        <f t="shared" si="0"/>
        <v>0</v>
      </c>
      <c r="F13" s="57">
        <f t="shared" si="2"/>
        <v>179025</v>
      </c>
      <c r="G13" s="39">
        <f t="shared" si="1"/>
        <v>0</v>
      </c>
      <c r="H13" s="39">
        <f>G13*'2-Исх.д-е'!$C$11</f>
        <v>0</v>
      </c>
      <c r="I13" s="63"/>
      <c r="J13" s="229"/>
      <c r="K13" s="235"/>
      <c r="L13" s="235"/>
      <c r="M13" s="235"/>
      <c r="N13" s="235"/>
      <c r="O13" s="235"/>
      <c r="P13" s="235"/>
      <c r="Q13" s="235"/>
      <c r="R13" s="235"/>
      <c r="S13" s="220"/>
    </row>
    <row r="14" spans="1:19" hidden="1" x14ac:dyDescent="0.25">
      <c r="A14" s="65"/>
      <c r="B14" s="66"/>
      <c r="C14" s="51"/>
      <c r="D14" s="52"/>
      <c r="E14" s="39">
        <f t="shared" si="0"/>
        <v>0</v>
      </c>
      <c r="F14" s="57">
        <f t="shared" si="2"/>
        <v>179025</v>
      </c>
      <c r="G14" s="39">
        <f t="shared" si="1"/>
        <v>0</v>
      </c>
      <c r="H14" s="39">
        <f>G14*'2-Исх.д-е'!$C$11</f>
        <v>0</v>
      </c>
      <c r="I14" s="63"/>
      <c r="J14" s="229"/>
      <c r="K14" s="235"/>
      <c r="L14" s="235"/>
      <c r="M14" s="235"/>
      <c r="N14" s="235"/>
      <c r="O14" s="235"/>
      <c r="P14" s="235"/>
      <c r="Q14" s="235"/>
      <c r="R14" s="235"/>
      <c r="S14" s="220"/>
    </row>
    <row r="15" spans="1:19" hidden="1" x14ac:dyDescent="0.25">
      <c r="A15" s="65"/>
      <c r="B15" s="66"/>
      <c r="C15" s="51"/>
      <c r="D15" s="52"/>
      <c r="E15" s="39">
        <f t="shared" si="0"/>
        <v>0</v>
      </c>
      <c r="F15" s="57">
        <f t="shared" si="2"/>
        <v>179025</v>
      </c>
      <c r="G15" s="39">
        <f t="shared" si="1"/>
        <v>0</v>
      </c>
      <c r="H15" s="39">
        <f>G15*'2-Исх.д-е'!$C$11</f>
        <v>0</v>
      </c>
      <c r="I15" s="63"/>
      <c r="J15" s="229"/>
      <c r="K15" s="235"/>
      <c r="L15" s="235"/>
      <c r="M15" s="235"/>
      <c r="N15" s="235"/>
      <c r="O15" s="235"/>
      <c r="P15" s="235"/>
      <c r="Q15" s="235"/>
      <c r="R15" s="235"/>
      <c r="S15" s="220"/>
    </row>
    <row r="16" spans="1:19" hidden="1" x14ac:dyDescent="0.25">
      <c r="A16" s="65"/>
      <c r="B16" s="66"/>
      <c r="C16" s="51"/>
      <c r="D16" s="52"/>
      <c r="E16" s="39">
        <f t="shared" si="0"/>
        <v>0</v>
      </c>
      <c r="F16" s="57">
        <f t="shared" si="2"/>
        <v>179025</v>
      </c>
      <c r="G16" s="39">
        <f t="shared" si="1"/>
        <v>0</v>
      </c>
      <c r="H16" s="39">
        <f>G16*'2-Исх.д-е'!$C$11</f>
        <v>0</v>
      </c>
      <c r="I16" s="63"/>
      <c r="J16" s="229"/>
      <c r="K16" s="235"/>
      <c r="L16" s="235"/>
      <c r="M16" s="235"/>
      <c r="N16" s="235"/>
      <c r="O16" s="235"/>
      <c r="P16" s="235"/>
      <c r="Q16" s="235"/>
      <c r="R16" s="235"/>
      <c r="S16" s="220"/>
    </row>
    <row r="17" spans="1:19" ht="25.5" x14ac:dyDescent="0.25">
      <c r="A17" s="65"/>
      <c r="B17" s="66"/>
      <c r="C17" s="51"/>
      <c r="D17" s="52"/>
      <c r="E17" s="39">
        <f t="shared" si="0"/>
        <v>0</v>
      </c>
      <c r="F17" s="57">
        <f t="shared" si="2"/>
        <v>179025</v>
      </c>
      <c r="G17" s="39">
        <f t="shared" si="1"/>
        <v>0</v>
      </c>
      <c r="H17" s="39">
        <f>G17*'2-Исх.д-е'!$C$11</f>
        <v>0</v>
      </c>
      <c r="I17" s="63"/>
      <c r="J17" s="228" t="s">
        <v>388</v>
      </c>
      <c r="K17" s="231"/>
      <c r="L17" s="231"/>
      <c r="M17" s="231">
        <v>0.02</v>
      </c>
      <c r="N17" s="231"/>
      <c r="O17" s="231">
        <v>0.4</v>
      </c>
      <c r="P17" s="231">
        <v>0.45</v>
      </c>
      <c r="Q17" s="231">
        <v>0.09</v>
      </c>
      <c r="R17" s="231">
        <v>0.04</v>
      </c>
      <c r="S17" s="221"/>
    </row>
    <row r="18" spans="1:19" ht="31.5" x14ac:dyDescent="0.25">
      <c r="A18" s="65"/>
      <c r="B18" s="66"/>
      <c r="C18" s="51"/>
      <c r="D18" s="52"/>
      <c r="E18" s="39">
        <f t="shared" si="0"/>
        <v>0</v>
      </c>
      <c r="F18" s="57">
        <f t="shared" si="2"/>
        <v>179025</v>
      </c>
      <c r="G18" s="39">
        <f t="shared" si="1"/>
        <v>0</v>
      </c>
      <c r="H18" s="39">
        <f>G18*'2-Исх.д-е'!$C$11</f>
        <v>0</v>
      </c>
      <c r="I18" s="63"/>
      <c r="J18" s="230" t="s">
        <v>387</v>
      </c>
      <c r="K18" s="354">
        <f>$H$22*K17</f>
        <v>0</v>
      </c>
      <c r="L18" s="354">
        <f t="shared" ref="L18:R18" si="3">$H$22*L17</f>
        <v>0</v>
      </c>
      <c r="M18" s="354">
        <f t="shared" si="3"/>
        <v>30.225070414746547</v>
      </c>
      <c r="N18" s="354">
        <f t="shared" si="3"/>
        <v>0</v>
      </c>
      <c r="O18" s="354">
        <f t="shared" si="3"/>
        <v>604.50140829493091</v>
      </c>
      <c r="P18" s="354">
        <f t="shared" si="3"/>
        <v>680.06408433179729</v>
      </c>
      <c r="Q18" s="354">
        <f t="shared" si="3"/>
        <v>136.01281686635946</v>
      </c>
      <c r="R18" s="354">
        <f t="shared" si="3"/>
        <v>60.450140829493094</v>
      </c>
      <c r="S18" s="14"/>
    </row>
    <row r="19" spans="1:19" hidden="1" x14ac:dyDescent="0.25">
      <c r="A19" s="65"/>
      <c r="B19" s="66"/>
      <c r="C19" s="51"/>
      <c r="D19" s="52"/>
      <c r="E19" s="39">
        <f t="shared" si="0"/>
        <v>0</v>
      </c>
      <c r="F19" s="57">
        <f t="shared" si="2"/>
        <v>179025</v>
      </c>
      <c r="G19" s="39">
        <f t="shared" si="1"/>
        <v>0</v>
      </c>
      <c r="H19" s="39">
        <f>G19*'2-Исх.д-е'!$C$11</f>
        <v>0</v>
      </c>
      <c r="I19" s="63"/>
    </row>
    <row r="20" spans="1:19" hidden="1" x14ac:dyDescent="0.25">
      <c r="A20" s="65"/>
      <c r="B20" s="66"/>
      <c r="C20" s="51"/>
      <c r="D20" s="52"/>
      <c r="E20" s="39">
        <f t="shared" si="0"/>
        <v>0</v>
      </c>
      <c r="F20" s="57">
        <f t="shared" si="2"/>
        <v>179025</v>
      </c>
      <c r="G20" s="39">
        <f t="shared" si="1"/>
        <v>0</v>
      </c>
      <c r="H20" s="39">
        <f>G20*'2-Исх.д-е'!$C$11</f>
        <v>0</v>
      </c>
      <c r="I20" s="63"/>
    </row>
    <row r="21" spans="1:19" hidden="1" x14ac:dyDescent="0.25">
      <c r="A21" s="65"/>
      <c r="B21" s="66"/>
      <c r="C21" s="51"/>
      <c r="D21" s="52"/>
      <c r="E21" s="39">
        <f t="shared" si="0"/>
        <v>0</v>
      </c>
      <c r="F21" s="57">
        <f t="shared" si="2"/>
        <v>179025</v>
      </c>
      <c r="G21" s="39">
        <f t="shared" si="1"/>
        <v>0</v>
      </c>
      <c r="H21" s="39">
        <f>G21*'2-Исх.д-е'!$C$11</f>
        <v>0</v>
      </c>
      <c r="I21" s="63"/>
    </row>
    <row r="22" spans="1:19" s="49" customFormat="1" x14ac:dyDescent="0.25">
      <c r="A22" s="54" t="s">
        <v>230</v>
      </c>
      <c r="B22" s="54"/>
      <c r="C22" s="55" t="s">
        <v>164</v>
      </c>
      <c r="D22" s="56" t="s">
        <v>164</v>
      </c>
      <c r="E22" s="56">
        <f>SUM(E6:E21)</f>
        <v>1639710.07</v>
      </c>
      <c r="F22" s="48">
        <f t="shared" si="2"/>
        <v>179025</v>
      </c>
      <c r="G22" s="41">
        <f t="shared" si="1"/>
        <v>9.1591122468928923</v>
      </c>
      <c r="H22" s="41">
        <f>G22*'2-Исх.д-е'!$C$11</f>
        <v>1511.2535207373273</v>
      </c>
      <c r="I22" s="55"/>
    </row>
    <row r="23" spans="1:19" x14ac:dyDescent="0.25">
      <c r="H23" s="341"/>
    </row>
  </sheetData>
  <mergeCells count="12">
    <mergeCell ref="J3:J4"/>
    <mergeCell ref="K3:S3"/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31496062992125984" right="0.11811023622047245" top="0.19685039370078741" bottom="0.19685039370078741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topLeftCell="A13" zoomScale="70" zoomScaleNormal="70" workbookViewId="0">
      <selection activeCell="D20" sqref="D20:D21"/>
    </sheetView>
  </sheetViews>
  <sheetFormatPr defaultRowHeight="18.75" x14ac:dyDescent="0.3"/>
  <cols>
    <col min="1" max="1" width="18.42578125" style="72" customWidth="1"/>
    <col min="2" max="2" width="17.5703125" style="72" customWidth="1"/>
    <col min="3" max="3" width="21.42578125" style="72" customWidth="1"/>
    <col min="4" max="4" width="12.140625" style="72" customWidth="1"/>
    <col min="5" max="5" width="10.42578125" style="72" customWidth="1"/>
    <col min="6" max="6" width="11.28515625" style="72" customWidth="1"/>
    <col min="7" max="8" width="9.140625" style="75"/>
    <col min="9" max="9" width="10" style="75" customWidth="1"/>
    <col min="10" max="10" width="9.140625" style="72"/>
    <col min="11" max="11" width="13.5703125" style="72" customWidth="1"/>
    <col min="12" max="12" width="11.140625" style="72" customWidth="1"/>
    <col min="13" max="13" width="11.85546875" style="72" customWidth="1"/>
    <col min="14" max="14" width="14" style="72" customWidth="1"/>
    <col min="15" max="15" width="10.5703125" style="72" customWidth="1"/>
    <col min="16" max="16" width="12.28515625" style="72" customWidth="1"/>
    <col min="17" max="17" width="9.140625" style="72"/>
    <col min="18" max="18" width="12" style="72" customWidth="1"/>
    <col min="19" max="20" width="9.140625" style="72"/>
    <col min="21" max="256" width="9.140625" style="77"/>
    <col min="257" max="257" width="18.42578125" style="77" customWidth="1"/>
    <col min="258" max="258" width="17.5703125" style="77" customWidth="1"/>
    <col min="259" max="259" width="21.42578125" style="77" customWidth="1"/>
    <col min="260" max="260" width="12.140625" style="77" customWidth="1"/>
    <col min="261" max="261" width="10.42578125" style="77" customWidth="1"/>
    <col min="262" max="262" width="11.28515625" style="77" customWidth="1"/>
    <col min="263" max="264" width="9.140625" style="77"/>
    <col min="265" max="265" width="10" style="77" customWidth="1"/>
    <col min="266" max="266" width="9.140625" style="77"/>
    <col min="267" max="267" width="13.5703125" style="77" customWidth="1"/>
    <col min="268" max="268" width="11.140625" style="77" customWidth="1"/>
    <col min="269" max="269" width="11.85546875" style="77" customWidth="1"/>
    <col min="270" max="270" width="14" style="77" customWidth="1"/>
    <col min="271" max="271" width="10.5703125" style="77" customWidth="1"/>
    <col min="272" max="272" width="12.28515625" style="77" customWidth="1"/>
    <col min="273" max="273" width="9.140625" style="77"/>
    <col min="274" max="274" width="12" style="77" customWidth="1"/>
    <col min="275" max="512" width="9.140625" style="77"/>
    <col min="513" max="513" width="18.42578125" style="77" customWidth="1"/>
    <col min="514" max="514" width="17.5703125" style="77" customWidth="1"/>
    <col min="515" max="515" width="21.42578125" style="77" customWidth="1"/>
    <col min="516" max="516" width="12.140625" style="77" customWidth="1"/>
    <col min="517" max="517" width="10.42578125" style="77" customWidth="1"/>
    <col min="518" max="518" width="11.28515625" style="77" customWidth="1"/>
    <col min="519" max="520" width="9.140625" style="77"/>
    <col min="521" max="521" width="10" style="77" customWidth="1"/>
    <col min="522" max="522" width="9.140625" style="77"/>
    <col min="523" max="523" width="13.5703125" style="77" customWidth="1"/>
    <col min="524" max="524" width="11.140625" style="77" customWidth="1"/>
    <col min="525" max="525" width="11.85546875" style="77" customWidth="1"/>
    <col min="526" max="526" width="14" style="77" customWidth="1"/>
    <col min="527" max="527" width="10.5703125" style="77" customWidth="1"/>
    <col min="528" max="528" width="12.28515625" style="77" customWidth="1"/>
    <col min="529" max="529" width="9.140625" style="77"/>
    <col min="530" max="530" width="12" style="77" customWidth="1"/>
    <col min="531" max="768" width="9.140625" style="77"/>
    <col min="769" max="769" width="18.42578125" style="77" customWidth="1"/>
    <col min="770" max="770" width="17.5703125" style="77" customWidth="1"/>
    <col min="771" max="771" width="21.42578125" style="77" customWidth="1"/>
    <col min="772" max="772" width="12.140625" style="77" customWidth="1"/>
    <col min="773" max="773" width="10.42578125" style="77" customWidth="1"/>
    <col min="774" max="774" width="11.28515625" style="77" customWidth="1"/>
    <col min="775" max="776" width="9.140625" style="77"/>
    <col min="777" max="777" width="10" style="77" customWidth="1"/>
    <col min="778" max="778" width="9.140625" style="77"/>
    <col min="779" max="779" width="13.5703125" style="77" customWidth="1"/>
    <col min="780" max="780" width="11.140625" style="77" customWidth="1"/>
    <col min="781" max="781" width="11.85546875" style="77" customWidth="1"/>
    <col min="782" max="782" width="14" style="77" customWidth="1"/>
    <col min="783" max="783" width="10.5703125" style="77" customWidth="1"/>
    <col min="784" max="784" width="12.28515625" style="77" customWidth="1"/>
    <col min="785" max="785" width="9.140625" style="77"/>
    <col min="786" max="786" width="12" style="77" customWidth="1"/>
    <col min="787" max="1024" width="9.140625" style="77"/>
    <col min="1025" max="1025" width="18.42578125" style="77" customWidth="1"/>
    <col min="1026" max="1026" width="17.5703125" style="77" customWidth="1"/>
    <col min="1027" max="1027" width="21.42578125" style="77" customWidth="1"/>
    <col min="1028" max="1028" width="12.140625" style="77" customWidth="1"/>
    <col min="1029" max="1029" width="10.42578125" style="77" customWidth="1"/>
    <col min="1030" max="1030" width="11.28515625" style="77" customWidth="1"/>
    <col min="1031" max="1032" width="9.140625" style="77"/>
    <col min="1033" max="1033" width="10" style="77" customWidth="1"/>
    <col min="1034" max="1034" width="9.140625" style="77"/>
    <col min="1035" max="1035" width="13.5703125" style="77" customWidth="1"/>
    <col min="1036" max="1036" width="11.140625" style="77" customWidth="1"/>
    <col min="1037" max="1037" width="11.85546875" style="77" customWidth="1"/>
    <col min="1038" max="1038" width="14" style="77" customWidth="1"/>
    <col min="1039" max="1039" width="10.5703125" style="77" customWidth="1"/>
    <col min="1040" max="1040" width="12.28515625" style="77" customWidth="1"/>
    <col min="1041" max="1041" width="9.140625" style="77"/>
    <col min="1042" max="1042" width="12" style="77" customWidth="1"/>
    <col min="1043" max="1280" width="9.140625" style="77"/>
    <col min="1281" max="1281" width="18.42578125" style="77" customWidth="1"/>
    <col min="1282" max="1282" width="17.5703125" style="77" customWidth="1"/>
    <col min="1283" max="1283" width="21.42578125" style="77" customWidth="1"/>
    <col min="1284" max="1284" width="12.140625" style="77" customWidth="1"/>
    <col min="1285" max="1285" width="10.42578125" style="77" customWidth="1"/>
    <col min="1286" max="1286" width="11.28515625" style="77" customWidth="1"/>
    <col min="1287" max="1288" width="9.140625" style="77"/>
    <col min="1289" max="1289" width="10" style="77" customWidth="1"/>
    <col min="1290" max="1290" width="9.140625" style="77"/>
    <col min="1291" max="1291" width="13.5703125" style="77" customWidth="1"/>
    <col min="1292" max="1292" width="11.140625" style="77" customWidth="1"/>
    <col min="1293" max="1293" width="11.85546875" style="77" customWidth="1"/>
    <col min="1294" max="1294" width="14" style="77" customWidth="1"/>
    <col min="1295" max="1295" width="10.5703125" style="77" customWidth="1"/>
    <col min="1296" max="1296" width="12.28515625" style="77" customWidth="1"/>
    <col min="1297" max="1297" width="9.140625" style="77"/>
    <col min="1298" max="1298" width="12" style="77" customWidth="1"/>
    <col min="1299" max="1536" width="9.140625" style="77"/>
    <col min="1537" max="1537" width="18.42578125" style="77" customWidth="1"/>
    <col min="1538" max="1538" width="17.5703125" style="77" customWidth="1"/>
    <col min="1539" max="1539" width="21.42578125" style="77" customWidth="1"/>
    <col min="1540" max="1540" width="12.140625" style="77" customWidth="1"/>
    <col min="1541" max="1541" width="10.42578125" style="77" customWidth="1"/>
    <col min="1542" max="1542" width="11.28515625" style="77" customWidth="1"/>
    <col min="1543" max="1544" width="9.140625" style="77"/>
    <col min="1545" max="1545" width="10" style="77" customWidth="1"/>
    <col min="1546" max="1546" width="9.140625" style="77"/>
    <col min="1547" max="1547" width="13.5703125" style="77" customWidth="1"/>
    <col min="1548" max="1548" width="11.140625" style="77" customWidth="1"/>
    <col min="1549" max="1549" width="11.85546875" style="77" customWidth="1"/>
    <col min="1550" max="1550" width="14" style="77" customWidth="1"/>
    <col min="1551" max="1551" width="10.5703125" style="77" customWidth="1"/>
    <col min="1552" max="1552" width="12.28515625" style="77" customWidth="1"/>
    <col min="1553" max="1553" width="9.140625" style="77"/>
    <col min="1554" max="1554" width="12" style="77" customWidth="1"/>
    <col min="1555" max="1792" width="9.140625" style="77"/>
    <col min="1793" max="1793" width="18.42578125" style="77" customWidth="1"/>
    <col min="1794" max="1794" width="17.5703125" style="77" customWidth="1"/>
    <col min="1795" max="1795" width="21.42578125" style="77" customWidth="1"/>
    <col min="1796" max="1796" width="12.140625" style="77" customWidth="1"/>
    <col min="1797" max="1797" width="10.42578125" style="77" customWidth="1"/>
    <col min="1798" max="1798" width="11.28515625" style="77" customWidth="1"/>
    <col min="1799" max="1800" width="9.140625" style="77"/>
    <col min="1801" max="1801" width="10" style="77" customWidth="1"/>
    <col min="1802" max="1802" width="9.140625" style="77"/>
    <col min="1803" max="1803" width="13.5703125" style="77" customWidth="1"/>
    <col min="1804" max="1804" width="11.140625" style="77" customWidth="1"/>
    <col min="1805" max="1805" width="11.85546875" style="77" customWidth="1"/>
    <col min="1806" max="1806" width="14" style="77" customWidth="1"/>
    <col min="1807" max="1807" width="10.5703125" style="77" customWidth="1"/>
    <col min="1808" max="1808" width="12.28515625" style="77" customWidth="1"/>
    <col min="1809" max="1809" width="9.140625" style="77"/>
    <col min="1810" max="1810" width="12" style="77" customWidth="1"/>
    <col min="1811" max="2048" width="9.140625" style="77"/>
    <col min="2049" max="2049" width="18.42578125" style="77" customWidth="1"/>
    <col min="2050" max="2050" width="17.5703125" style="77" customWidth="1"/>
    <col min="2051" max="2051" width="21.42578125" style="77" customWidth="1"/>
    <col min="2052" max="2052" width="12.140625" style="77" customWidth="1"/>
    <col min="2053" max="2053" width="10.42578125" style="77" customWidth="1"/>
    <col min="2054" max="2054" width="11.28515625" style="77" customWidth="1"/>
    <col min="2055" max="2056" width="9.140625" style="77"/>
    <col min="2057" max="2057" width="10" style="77" customWidth="1"/>
    <col min="2058" max="2058" width="9.140625" style="77"/>
    <col min="2059" max="2059" width="13.5703125" style="77" customWidth="1"/>
    <col min="2060" max="2060" width="11.140625" style="77" customWidth="1"/>
    <col min="2061" max="2061" width="11.85546875" style="77" customWidth="1"/>
    <col min="2062" max="2062" width="14" style="77" customWidth="1"/>
    <col min="2063" max="2063" width="10.5703125" style="77" customWidth="1"/>
    <col min="2064" max="2064" width="12.28515625" style="77" customWidth="1"/>
    <col min="2065" max="2065" width="9.140625" style="77"/>
    <col min="2066" max="2066" width="12" style="77" customWidth="1"/>
    <col min="2067" max="2304" width="9.140625" style="77"/>
    <col min="2305" max="2305" width="18.42578125" style="77" customWidth="1"/>
    <col min="2306" max="2306" width="17.5703125" style="77" customWidth="1"/>
    <col min="2307" max="2307" width="21.42578125" style="77" customWidth="1"/>
    <col min="2308" max="2308" width="12.140625" style="77" customWidth="1"/>
    <col min="2309" max="2309" width="10.42578125" style="77" customWidth="1"/>
    <col min="2310" max="2310" width="11.28515625" style="77" customWidth="1"/>
    <col min="2311" max="2312" width="9.140625" style="77"/>
    <col min="2313" max="2313" width="10" style="77" customWidth="1"/>
    <col min="2314" max="2314" width="9.140625" style="77"/>
    <col min="2315" max="2315" width="13.5703125" style="77" customWidth="1"/>
    <col min="2316" max="2316" width="11.140625" style="77" customWidth="1"/>
    <col min="2317" max="2317" width="11.85546875" style="77" customWidth="1"/>
    <col min="2318" max="2318" width="14" style="77" customWidth="1"/>
    <col min="2319" max="2319" width="10.5703125" style="77" customWidth="1"/>
    <col min="2320" max="2320" width="12.28515625" style="77" customWidth="1"/>
    <col min="2321" max="2321" width="9.140625" style="77"/>
    <col min="2322" max="2322" width="12" style="77" customWidth="1"/>
    <col min="2323" max="2560" width="9.140625" style="77"/>
    <col min="2561" max="2561" width="18.42578125" style="77" customWidth="1"/>
    <col min="2562" max="2562" width="17.5703125" style="77" customWidth="1"/>
    <col min="2563" max="2563" width="21.42578125" style="77" customWidth="1"/>
    <col min="2564" max="2564" width="12.140625" style="77" customWidth="1"/>
    <col min="2565" max="2565" width="10.42578125" style="77" customWidth="1"/>
    <col min="2566" max="2566" width="11.28515625" style="77" customWidth="1"/>
    <col min="2567" max="2568" width="9.140625" style="77"/>
    <col min="2569" max="2569" width="10" style="77" customWidth="1"/>
    <col min="2570" max="2570" width="9.140625" style="77"/>
    <col min="2571" max="2571" width="13.5703125" style="77" customWidth="1"/>
    <col min="2572" max="2572" width="11.140625" style="77" customWidth="1"/>
    <col min="2573" max="2573" width="11.85546875" style="77" customWidth="1"/>
    <col min="2574" max="2574" width="14" style="77" customWidth="1"/>
    <col min="2575" max="2575" width="10.5703125" style="77" customWidth="1"/>
    <col min="2576" max="2576" width="12.28515625" style="77" customWidth="1"/>
    <col min="2577" max="2577" width="9.140625" style="77"/>
    <col min="2578" max="2578" width="12" style="77" customWidth="1"/>
    <col min="2579" max="2816" width="9.140625" style="77"/>
    <col min="2817" max="2817" width="18.42578125" style="77" customWidth="1"/>
    <col min="2818" max="2818" width="17.5703125" style="77" customWidth="1"/>
    <col min="2819" max="2819" width="21.42578125" style="77" customWidth="1"/>
    <col min="2820" max="2820" width="12.140625" style="77" customWidth="1"/>
    <col min="2821" max="2821" width="10.42578125" style="77" customWidth="1"/>
    <col min="2822" max="2822" width="11.28515625" style="77" customWidth="1"/>
    <col min="2823" max="2824" width="9.140625" style="77"/>
    <col min="2825" max="2825" width="10" style="77" customWidth="1"/>
    <col min="2826" max="2826" width="9.140625" style="77"/>
    <col min="2827" max="2827" width="13.5703125" style="77" customWidth="1"/>
    <col min="2828" max="2828" width="11.140625" style="77" customWidth="1"/>
    <col min="2829" max="2829" width="11.85546875" style="77" customWidth="1"/>
    <col min="2830" max="2830" width="14" style="77" customWidth="1"/>
    <col min="2831" max="2831" width="10.5703125" style="77" customWidth="1"/>
    <col min="2832" max="2832" width="12.28515625" style="77" customWidth="1"/>
    <col min="2833" max="2833" width="9.140625" style="77"/>
    <col min="2834" max="2834" width="12" style="77" customWidth="1"/>
    <col min="2835" max="3072" width="9.140625" style="77"/>
    <col min="3073" max="3073" width="18.42578125" style="77" customWidth="1"/>
    <col min="3074" max="3074" width="17.5703125" style="77" customWidth="1"/>
    <col min="3075" max="3075" width="21.42578125" style="77" customWidth="1"/>
    <col min="3076" max="3076" width="12.140625" style="77" customWidth="1"/>
    <col min="3077" max="3077" width="10.42578125" style="77" customWidth="1"/>
    <col min="3078" max="3078" width="11.28515625" style="77" customWidth="1"/>
    <col min="3079" max="3080" width="9.140625" style="77"/>
    <col min="3081" max="3081" width="10" style="77" customWidth="1"/>
    <col min="3082" max="3082" width="9.140625" style="77"/>
    <col min="3083" max="3083" width="13.5703125" style="77" customWidth="1"/>
    <col min="3084" max="3084" width="11.140625" style="77" customWidth="1"/>
    <col min="3085" max="3085" width="11.85546875" style="77" customWidth="1"/>
    <col min="3086" max="3086" width="14" style="77" customWidth="1"/>
    <col min="3087" max="3087" width="10.5703125" style="77" customWidth="1"/>
    <col min="3088" max="3088" width="12.28515625" style="77" customWidth="1"/>
    <col min="3089" max="3089" width="9.140625" style="77"/>
    <col min="3090" max="3090" width="12" style="77" customWidth="1"/>
    <col min="3091" max="3328" width="9.140625" style="77"/>
    <col min="3329" max="3329" width="18.42578125" style="77" customWidth="1"/>
    <col min="3330" max="3330" width="17.5703125" style="77" customWidth="1"/>
    <col min="3331" max="3331" width="21.42578125" style="77" customWidth="1"/>
    <col min="3332" max="3332" width="12.140625" style="77" customWidth="1"/>
    <col min="3333" max="3333" width="10.42578125" style="77" customWidth="1"/>
    <col min="3334" max="3334" width="11.28515625" style="77" customWidth="1"/>
    <col min="3335" max="3336" width="9.140625" style="77"/>
    <col min="3337" max="3337" width="10" style="77" customWidth="1"/>
    <col min="3338" max="3338" width="9.140625" style="77"/>
    <col min="3339" max="3339" width="13.5703125" style="77" customWidth="1"/>
    <col min="3340" max="3340" width="11.140625" style="77" customWidth="1"/>
    <col min="3341" max="3341" width="11.85546875" style="77" customWidth="1"/>
    <col min="3342" max="3342" width="14" style="77" customWidth="1"/>
    <col min="3343" max="3343" width="10.5703125" style="77" customWidth="1"/>
    <col min="3344" max="3344" width="12.28515625" style="77" customWidth="1"/>
    <col min="3345" max="3345" width="9.140625" style="77"/>
    <col min="3346" max="3346" width="12" style="77" customWidth="1"/>
    <col min="3347" max="3584" width="9.140625" style="77"/>
    <col min="3585" max="3585" width="18.42578125" style="77" customWidth="1"/>
    <col min="3586" max="3586" width="17.5703125" style="77" customWidth="1"/>
    <col min="3587" max="3587" width="21.42578125" style="77" customWidth="1"/>
    <col min="3588" max="3588" width="12.140625" style="77" customWidth="1"/>
    <col min="3589" max="3589" width="10.42578125" style="77" customWidth="1"/>
    <col min="3590" max="3590" width="11.28515625" style="77" customWidth="1"/>
    <col min="3591" max="3592" width="9.140625" style="77"/>
    <col min="3593" max="3593" width="10" style="77" customWidth="1"/>
    <col min="3594" max="3594" width="9.140625" style="77"/>
    <col min="3595" max="3595" width="13.5703125" style="77" customWidth="1"/>
    <col min="3596" max="3596" width="11.140625" style="77" customWidth="1"/>
    <col min="3597" max="3597" width="11.85546875" style="77" customWidth="1"/>
    <col min="3598" max="3598" width="14" style="77" customWidth="1"/>
    <col min="3599" max="3599" width="10.5703125" style="77" customWidth="1"/>
    <col min="3600" max="3600" width="12.28515625" style="77" customWidth="1"/>
    <col min="3601" max="3601" width="9.140625" style="77"/>
    <col min="3602" max="3602" width="12" style="77" customWidth="1"/>
    <col min="3603" max="3840" width="9.140625" style="77"/>
    <col min="3841" max="3841" width="18.42578125" style="77" customWidth="1"/>
    <col min="3842" max="3842" width="17.5703125" style="77" customWidth="1"/>
    <col min="3843" max="3843" width="21.42578125" style="77" customWidth="1"/>
    <col min="3844" max="3844" width="12.140625" style="77" customWidth="1"/>
    <col min="3845" max="3845" width="10.42578125" style="77" customWidth="1"/>
    <col min="3846" max="3846" width="11.28515625" style="77" customWidth="1"/>
    <col min="3847" max="3848" width="9.140625" style="77"/>
    <col min="3849" max="3849" width="10" style="77" customWidth="1"/>
    <col min="3850" max="3850" width="9.140625" style="77"/>
    <col min="3851" max="3851" width="13.5703125" style="77" customWidth="1"/>
    <col min="3852" max="3852" width="11.140625" style="77" customWidth="1"/>
    <col min="3853" max="3853" width="11.85546875" style="77" customWidth="1"/>
    <col min="3854" max="3854" width="14" style="77" customWidth="1"/>
    <col min="3855" max="3855" width="10.5703125" style="77" customWidth="1"/>
    <col min="3856" max="3856" width="12.28515625" style="77" customWidth="1"/>
    <col min="3857" max="3857" width="9.140625" style="77"/>
    <col min="3858" max="3858" width="12" style="77" customWidth="1"/>
    <col min="3859" max="4096" width="9.140625" style="77"/>
    <col min="4097" max="4097" width="18.42578125" style="77" customWidth="1"/>
    <col min="4098" max="4098" width="17.5703125" style="77" customWidth="1"/>
    <col min="4099" max="4099" width="21.42578125" style="77" customWidth="1"/>
    <col min="4100" max="4100" width="12.140625" style="77" customWidth="1"/>
    <col min="4101" max="4101" width="10.42578125" style="77" customWidth="1"/>
    <col min="4102" max="4102" width="11.28515625" style="77" customWidth="1"/>
    <col min="4103" max="4104" width="9.140625" style="77"/>
    <col min="4105" max="4105" width="10" style="77" customWidth="1"/>
    <col min="4106" max="4106" width="9.140625" style="77"/>
    <col min="4107" max="4107" width="13.5703125" style="77" customWidth="1"/>
    <col min="4108" max="4108" width="11.140625" style="77" customWidth="1"/>
    <col min="4109" max="4109" width="11.85546875" style="77" customWidth="1"/>
    <col min="4110" max="4110" width="14" style="77" customWidth="1"/>
    <col min="4111" max="4111" width="10.5703125" style="77" customWidth="1"/>
    <col min="4112" max="4112" width="12.28515625" style="77" customWidth="1"/>
    <col min="4113" max="4113" width="9.140625" style="77"/>
    <col min="4114" max="4114" width="12" style="77" customWidth="1"/>
    <col min="4115" max="4352" width="9.140625" style="77"/>
    <col min="4353" max="4353" width="18.42578125" style="77" customWidth="1"/>
    <col min="4354" max="4354" width="17.5703125" style="77" customWidth="1"/>
    <col min="4355" max="4355" width="21.42578125" style="77" customWidth="1"/>
    <col min="4356" max="4356" width="12.140625" style="77" customWidth="1"/>
    <col min="4357" max="4357" width="10.42578125" style="77" customWidth="1"/>
    <col min="4358" max="4358" width="11.28515625" style="77" customWidth="1"/>
    <col min="4359" max="4360" width="9.140625" style="77"/>
    <col min="4361" max="4361" width="10" style="77" customWidth="1"/>
    <col min="4362" max="4362" width="9.140625" style="77"/>
    <col min="4363" max="4363" width="13.5703125" style="77" customWidth="1"/>
    <col min="4364" max="4364" width="11.140625" style="77" customWidth="1"/>
    <col min="4365" max="4365" width="11.85546875" style="77" customWidth="1"/>
    <col min="4366" max="4366" width="14" style="77" customWidth="1"/>
    <col min="4367" max="4367" width="10.5703125" style="77" customWidth="1"/>
    <col min="4368" max="4368" width="12.28515625" style="77" customWidth="1"/>
    <col min="4369" max="4369" width="9.140625" style="77"/>
    <col min="4370" max="4370" width="12" style="77" customWidth="1"/>
    <col min="4371" max="4608" width="9.140625" style="77"/>
    <col min="4609" max="4609" width="18.42578125" style="77" customWidth="1"/>
    <col min="4610" max="4610" width="17.5703125" style="77" customWidth="1"/>
    <col min="4611" max="4611" width="21.42578125" style="77" customWidth="1"/>
    <col min="4612" max="4612" width="12.140625" style="77" customWidth="1"/>
    <col min="4613" max="4613" width="10.42578125" style="77" customWidth="1"/>
    <col min="4614" max="4614" width="11.28515625" style="77" customWidth="1"/>
    <col min="4615" max="4616" width="9.140625" style="77"/>
    <col min="4617" max="4617" width="10" style="77" customWidth="1"/>
    <col min="4618" max="4618" width="9.140625" style="77"/>
    <col min="4619" max="4619" width="13.5703125" style="77" customWidth="1"/>
    <col min="4620" max="4620" width="11.140625" style="77" customWidth="1"/>
    <col min="4621" max="4621" width="11.85546875" style="77" customWidth="1"/>
    <col min="4622" max="4622" width="14" style="77" customWidth="1"/>
    <col min="4623" max="4623" width="10.5703125" style="77" customWidth="1"/>
    <col min="4624" max="4624" width="12.28515625" style="77" customWidth="1"/>
    <col min="4625" max="4625" width="9.140625" style="77"/>
    <col min="4626" max="4626" width="12" style="77" customWidth="1"/>
    <col min="4627" max="4864" width="9.140625" style="77"/>
    <col min="4865" max="4865" width="18.42578125" style="77" customWidth="1"/>
    <col min="4866" max="4866" width="17.5703125" style="77" customWidth="1"/>
    <col min="4867" max="4867" width="21.42578125" style="77" customWidth="1"/>
    <col min="4868" max="4868" width="12.140625" style="77" customWidth="1"/>
    <col min="4869" max="4869" width="10.42578125" style="77" customWidth="1"/>
    <col min="4870" max="4870" width="11.28515625" style="77" customWidth="1"/>
    <col min="4871" max="4872" width="9.140625" style="77"/>
    <col min="4873" max="4873" width="10" style="77" customWidth="1"/>
    <col min="4874" max="4874" width="9.140625" style="77"/>
    <col min="4875" max="4875" width="13.5703125" style="77" customWidth="1"/>
    <col min="4876" max="4876" width="11.140625" style="77" customWidth="1"/>
    <col min="4877" max="4877" width="11.85546875" style="77" customWidth="1"/>
    <col min="4878" max="4878" width="14" style="77" customWidth="1"/>
    <col min="4879" max="4879" width="10.5703125" style="77" customWidth="1"/>
    <col min="4880" max="4880" width="12.28515625" style="77" customWidth="1"/>
    <col min="4881" max="4881" width="9.140625" style="77"/>
    <col min="4882" max="4882" width="12" style="77" customWidth="1"/>
    <col min="4883" max="5120" width="9.140625" style="77"/>
    <col min="5121" max="5121" width="18.42578125" style="77" customWidth="1"/>
    <col min="5122" max="5122" width="17.5703125" style="77" customWidth="1"/>
    <col min="5123" max="5123" width="21.42578125" style="77" customWidth="1"/>
    <col min="5124" max="5124" width="12.140625" style="77" customWidth="1"/>
    <col min="5125" max="5125" width="10.42578125" style="77" customWidth="1"/>
    <col min="5126" max="5126" width="11.28515625" style="77" customWidth="1"/>
    <col min="5127" max="5128" width="9.140625" style="77"/>
    <col min="5129" max="5129" width="10" style="77" customWidth="1"/>
    <col min="5130" max="5130" width="9.140625" style="77"/>
    <col min="5131" max="5131" width="13.5703125" style="77" customWidth="1"/>
    <col min="5132" max="5132" width="11.140625" style="77" customWidth="1"/>
    <col min="5133" max="5133" width="11.85546875" style="77" customWidth="1"/>
    <col min="5134" max="5134" width="14" style="77" customWidth="1"/>
    <col min="5135" max="5135" width="10.5703125" style="77" customWidth="1"/>
    <col min="5136" max="5136" width="12.28515625" style="77" customWidth="1"/>
    <col min="5137" max="5137" width="9.140625" style="77"/>
    <col min="5138" max="5138" width="12" style="77" customWidth="1"/>
    <col min="5139" max="5376" width="9.140625" style="77"/>
    <col min="5377" max="5377" width="18.42578125" style="77" customWidth="1"/>
    <col min="5378" max="5378" width="17.5703125" style="77" customWidth="1"/>
    <col min="5379" max="5379" width="21.42578125" style="77" customWidth="1"/>
    <col min="5380" max="5380" width="12.140625" style="77" customWidth="1"/>
    <col min="5381" max="5381" width="10.42578125" style="77" customWidth="1"/>
    <col min="5382" max="5382" width="11.28515625" style="77" customWidth="1"/>
    <col min="5383" max="5384" width="9.140625" style="77"/>
    <col min="5385" max="5385" width="10" style="77" customWidth="1"/>
    <col min="5386" max="5386" width="9.140625" style="77"/>
    <col min="5387" max="5387" width="13.5703125" style="77" customWidth="1"/>
    <col min="5388" max="5388" width="11.140625" style="77" customWidth="1"/>
    <col min="5389" max="5389" width="11.85546875" style="77" customWidth="1"/>
    <col min="5390" max="5390" width="14" style="77" customWidth="1"/>
    <col min="5391" max="5391" width="10.5703125" style="77" customWidth="1"/>
    <col min="5392" max="5392" width="12.28515625" style="77" customWidth="1"/>
    <col min="5393" max="5393" width="9.140625" style="77"/>
    <col min="5394" max="5394" width="12" style="77" customWidth="1"/>
    <col min="5395" max="5632" width="9.140625" style="77"/>
    <col min="5633" max="5633" width="18.42578125" style="77" customWidth="1"/>
    <col min="5634" max="5634" width="17.5703125" style="77" customWidth="1"/>
    <col min="5635" max="5635" width="21.42578125" style="77" customWidth="1"/>
    <col min="5636" max="5636" width="12.140625" style="77" customWidth="1"/>
    <col min="5637" max="5637" width="10.42578125" style="77" customWidth="1"/>
    <col min="5638" max="5638" width="11.28515625" style="77" customWidth="1"/>
    <col min="5639" max="5640" width="9.140625" style="77"/>
    <col min="5641" max="5641" width="10" style="77" customWidth="1"/>
    <col min="5642" max="5642" width="9.140625" style="77"/>
    <col min="5643" max="5643" width="13.5703125" style="77" customWidth="1"/>
    <col min="5644" max="5644" width="11.140625" style="77" customWidth="1"/>
    <col min="5645" max="5645" width="11.85546875" style="77" customWidth="1"/>
    <col min="5646" max="5646" width="14" style="77" customWidth="1"/>
    <col min="5647" max="5647" width="10.5703125" style="77" customWidth="1"/>
    <col min="5648" max="5648" width="12.28515625" style="77" customWidth="1"/>
    <col min="5649" max="5649" width="9.140625" style="77"/>
    <col min="5650" max="5650" width="12" style="77" customWidth="1"/>
    <col min="5651" max="5888" width="9.140625" style="77"/>
    <col min="5889" max="5889" width="18.42578125" style="77" customWidth="1"/>
    <col min="5890" max="5890" width="17.5703125" style="77" customWidth="1"/>
    <col min="5891" max="5891" width="21.42578125" style="77" customWidth="1"/>
    <col min="5892" max="5892" width="12.140625" style="77" customWidth="1"/>
    <col min="5893" max="5893" width="10.42578125" style="77" customWidth="1"/>
    <col min="5894" max="5894" width="11.28515625" style="77" customWidth="1"/>
    <col min="5895" max="5896" width="9.140625" style="77"/>
    <col min="5897" max="5897" width="10" style="77" customWidth="1"/>
    <col min="5898" max="5898" width="9.140625" style="77"/>
    <col min="5899" max="5899" width="13.5703125" style="77" customWidth="1"/>
    <col min="5900" max="5900" width="11.140625" style="77" customWidth="1"/>
    <col min="5901" max="5901" width="11.85546875" style="77" customWidth="1"/>
    <col min="5902" max="5902" width="14" style="77" customWidth="1"/>
    <col min="5903" max="5903" width="10.5703125" style="77" customWidth="1"/>
    <col min="5904" max="5904" width="12.28515625" style="77" customWidth="1"/>
    <col min="5905" max="5905" width="9.140625" style="77"/>
    <col min="5906" max="5906" width="12" style="77" customWidth="1"/>
    <col min="5907" max="6144" width="9.140625" style="77"/>
    <col min="6145" max="6145" width="18.42578125" style="77" customWidth="1"/>
    <col min="6146" max="6146" width="17.5703125" style="77" customWidth="1"/>
    <col min="6147" max="6147" width="21.42578125" style="77" customWidth="1"/>
    <col min="6148" max="6148" width="12.140625" style="77" customWidth="1"/>
    <col min="6149" max="6149" width="10.42578125" style="77" customWidth="1"/>
    <col min="6150" max="6150" width="11.28515625" style="77" customWidth="1"/>
    <col min="6151" max="6152" width="9.140625" style="77"/>
    <col min="6153" max="6153" width="10" style="77" customWidth="1"/>
    <col min="6154" max="6154" width="9.140625" style="77"/>
    <col min="6155" max="6155" width="13.5703125" style="77" customWidth="1"/>
    <col min="6156" max="6156" width="11.140625" style="77" customWidth="1"/>
    <col min="6157" max="6157" width="11.85546875" style="77" customWidth="1"/>
    <col min="6158" max="6158" width="14" style="77" customWidth="1"/>
    <col min="6159" max="6159" width="10.5703125" style="77" customWidth="1"/>
    <col min="6160" max="6160" width="12.28515625" style="77" customWidth="1"/>
    <col min="6161" max="6161" width="9.140625" style="77"/>
    <col min="6162" max="6162" width="12" style="77" customWidth="1"/>
    <col min="6163" max="6400" width="9.140625" style="77"/>
    <col min="6401" max="6401" width="18.42578125" style="77" customWidth="1"/>
    <col min="6402" max="6402" width="17.5703125" style="77" customWidth="1"/>
    <col min="6403" max="6403" width="21.42578125" style="77" customWidth="1"/>
    <col min="6404" max="6404" width="12.140625" style="77" customWidth="1"/>
    <col min="6405" max="6405" width="10.42578125" style="77" customWidth="1"/>
    <col min="6406" max="6406" width="11.28515625" style="77" customWidth="1"/>
    <col min="6407" max="6408" width="9.140625" style="77"/>
    <col min="6409" max="6409" width="10" style="77" customWidth="1"/>
    <col min="6410" max="6410" width="9.140625" style="77"/>
    <col min="6411" max="6411" width="13.5703125" style="77" customWidth="1"/>
    <col min="6412" max="6412" width="11.140625" style="77" customWidth="1"/>
    <col min="6413" max="6413" width="11.85546875" style="77" customWidth="1"/>
    <col min="6414" max="6414" width="14" style="77" customWidth="1"/>
    <col min="6415" max="6415" width="10.5703125" style="77" customWidth="1"/>
    <col min="6416" max="6416" width="12.28515625" style="77" customWidth="1"/>
    <col min="6417" max="6417" width="9.140625" style="77"/>
    <col min="6418" max="6418" width="12" style="77" customWidth="1"/>
    <col min="6419" max="6656" width="9.140625" style="77"/>
    <col min="6657" max="6657" width="18.42578125" style="77" customWidth="1"/>
    <col min="6658" max="6658" width="17.5703125" style="77" customWidth="1"/>
    <col min="6659" max="6659" width="21.42578125" style="77" customWidth="1"/>
    <col min="6660" max="6660" width="12.140625" style="77" customWidth="1"/>
    <col min="6661" max="6661" width="10.42578125" style="77" customWidth="1"/>
    <col min="6662" max="6662" width="11.28515625" style="77" customWidth="1"/>
    <col min="6663" max="6664" width="9.140625" style="77"/>
    <col min="6665" max="6665" width="10" style="77" customWidth="1"/>
    <col min="6666" max="6666" width="9.140625" style="77"/>
    <col min="6667" max="6667" width="13.5703125" style="77" customWidth="1"/>
    <col min="6668" max="6668" width="11.140625" style="77" customWidth="1"/>
    <col min="6669" max="6669" width="11.85546875" style="77" customWidth="1"/>
    <col min="6670" max="6670" width="14" style="77" customWidth="1"/>
    <col min="6671" max="6671" width="10.5703125" style="77" customWidth="1"/>
    <col min="6672" max="6672" width="12.28515625" style="77" customWidth="1"/>
    <col min="6673" max="6673" width="9.140625" style="77"/>
    <col min="6674" max="6674" width="12" style="77" customWidth="1"/>
    <col min="6675" max="6912" width="9.140625" style="77"/>
    <col min="6913" max="6913" width="18.42578125" style="77" customWidth="1"/>
    <col min="6914" max="6914" width="17.5703125" style="77" customWidth="1"/>
    <col min="6915" max="6915" width="21.42578125" style="77" customWidth="1"/>
    <col min="6916" max="6916" width="12.140625" style="77" customWidth="1"/>
    <col min="6917" max="6917" width="10.42578125" style="77" customWidth="1"/>
    <col min="6918" max="6918" width="11.28515625" style="77" customWidth="1"/>
    <col min="6919" max="6920" width="9.140625" style="77"/>
    <col min="6921" max="6921" width="10" style="77" customWidth="1"/>
    <col min="6922" max="6922" width="9.140625" style="77"/>
    <col min="6923" max="6923" width="13.5703125" style="77" customWidth="1"/>
    <col min="6924" max="6924" width="11.140625" style="77" customWidth="1"/>
    <col min="6925" max="6925" width="11.85546875" style="77" customWidth="1"/>
    <col min="6926" max="6926" width="14" style="77" customWidth="1"/>
    <col min="6927" max="6927" width="10.5703125" style="77" customWidth="1"/>
    <col min="6928" max="6928" width="12.28515625" style="77" customWidth="1"/>
    <col min="6929" max="6929" width="9.140625" style="77"/>
    <col min="6930" max="6930" width="12" style="77" customWidth="1"/>
    <col min="6931" max="7168" width="9.140625" style="77"/>
    <col min="7169" max="7169" width="18.42578125" style="77" customWidth="1"/>
    <col min="7170" max="7170" width="17.5703125" style="77" customWidth="1"/>
    <col min="7171" max="7171" width="21.42578125" style="77" customWidth="1"/>
    <col min="7172" max="7172" width="12.140625" style="77" customWidth="1"/>
    <col min="7173" max="7173" width="10.42578125" style="77" customWidth="1"/>
    <col min="7174" max="7174" width="11.28515625" style="77" customWidth="1"/>
    <col min="7175" max="7176" width="9.140625" style="77"/>
    <col min="7177" max="7177" width="10" style="77" customWidth="1"/>
    <col min="7178" max="7178" width="9.140625" style="77"/>
    <col min="7179" max="7179" width="13.5703125" style="77" customWidth="1"/>
    <col min="7180" max="7180" width="11.140625" style="77" customWidth="1"/>
    <col min="7181" max="7181" width="11.85546875" style="77" customWidth="1"/>
    <col min="7182" max="7182" width="14" style="77" customWidth="1"/>
    <col min="7183" max="7183" width="10.5703125" style="77" customWidth="1"/>
    <col min="7184" max="7184" width="12.28515625" style="77" customWidth="1"/>
    <col min="7185" max="7185" width="9.140625" style="77"/>
    <col min="7186" max="7186" width="12" style="77" customWidth="1"/>
    <col min="7187" max="7424" width="9.140625" style="77"/>
    <col min="7425" max="7425" width="18.42578125" style="77" customWidth="1"/>
    <col min="7426" max="7426" width="17.5703125" style="77" customWidth="1"/>
    <col min="7427" max="7427" width="21.42578125" style="77" customWidth="1"/>
    <col min="7428" max="7428" width="12.140625" style="77" customWidth="1"/>
    <col min="7429" max="7429" width="10.42578125" style="77" customWidth="1"/>
    <col min="7430" max="7430" width="11.28515625" style="77" customWidth="1"/>
    <col min="7431" max="7432" width="9.140625" style="77"/>
    <col min="7433" max="7433" width="10" style="77" customWidth="1"/>
    <col min="7434" max="7434" width="9.140625" style="77"/>
    <col min="7435" max="7435" width="13.5703125" style="77" customWidth="1"/>
    <col min="7436" max="7436" width="11.140625" style="77" customWidth="1"/>
    <col min="7437" max="7437" width="11.85546875" style="77" customWidth="1"/>
    <col min="7438" max="7438" width="14" style="77" customWidth="1"/>
    <col min="7439" max="7439" width="10.5703125" style="77" customWidth="1"/>
    <col min="7440" max="7440" width="12.28515625" style="77" customWidth="1"/>
    <col min="7441" max="7441" width="9.140625" style="77"/>
    <col min="7442" max="7442" width="12" style="77" customWidth="1"/>
    <col min="7443" max="7680" width="9.140625" style="77"/>
    <col min="7681" max="7681" width="18.42578125" style="77" customWidth="1"/>
    <col min="7682" max="7682" width="17.5703125" style="77" customWidth="1"/>
    <col min="7683" max="7683" width="21.42578125" style="77" customWidth="1"/>
    <col min="7684" max="7684" width="12.140625" style="77" customWidth="1"/>
    <col min="7685" max="7685" width="10.42578125" style="77" customWidth="1"/>
    <col min="7686" max="7686" width="11.28515625" style="77" customWidth="1"/>
    <col min="7687" max="7688" width="9.140625" style="77"/>
    <col min="7689" max="7689" width="10" style="77" customWidth="1"/>
    <col min="7690" max="7690" width="9.140625" style="77"/>
    <col min="7691" max="7691" width="13.5703125" style="77" customWidth="1"/>
    <col min="7692" max="7692" width="11.140625" style="77" customWidth="1"/>
    <col min="7693" max="7693" width="11.85546875" style="77" customWidth="1"/>
    <col min="7694" max="7694" width="14" style="77" customWidth="1"/>
    <col min="7695" max="7695" width="10.5703125" style="77" customWidth="1"/>
    <col min="7696" max="7696" width="12.28515625" style="77" customWidth="1"/>
    <col min="7697" max="7697" width="9.140625" style="77"/>
    <col min="7698" max="7698" width="12" style="77" customWidth="1"/>
    <col min="7699" max="7936" width="9.140625" style="77"/>
    <col min="7937" max="7937" width="18.42578125" style="77" customWidth="1"/>
    <col min="7938" max="7938" width="17.5703125" style="77" customWidth="1"/>
    <col min="7939" max="7939" width="21.42578125" style="77" customWidth="1"/>
    <col min="7940" max="7940" width="12.140625" style="77" customWidth="1"/>
    <col min="7941" max="7941" width="10.42578125" style="77" customWidth="1"/>
    <col min="7942" max="7942" width="11.28515625" style="77" customWidth="1"/>
    <col min="7943" max="7944" width="9.140625" style="77"/>
    <col min="7945" max="7945" width="10" style="77" customWidth="1"/>
    <col min="7946" max="7946" width="9.140625" style="77"/>
    <col min="7947" max="7947" width="13.5703125" style="77" customWidth="1"/>
    <col min="7948" max="7948" width="11.140625" style="77" customWidth="1"/>
    <col min="7949" max="7949" width="11.85546875" style="77" customWidth="1"/>
    <col min="7950" max="7950" width="14" style="77" customWidth="1"/>
    <col min="7951" max="7951" width="10.5703125" style="77" customWidth="1"/>
    <col min="7952" max="7952" width="12.28515625" style="77" customWidth="1"/>
    <col min="7953" max="7953" width="9.140625" style="77"/>
    <col min="7954" max="7954" width="12" style="77" customWidth="1"/>
    <col min="7955" max="8192" width="9.140625" style="77"/>
    <col min="8193" max="8193" width="18.42578125" style="77" customWidth="1"/>
    <col min="8194" max="8194" width="17.5703125" style="77" customWidth="1"/>
    <col min="8195" max="8195" width="21.42578125" style="77" customWidth="1"/>
    <col min="8196" max="8196" width="12.140625" style="77" customWidth="1"/>
    <col min="8197" max="8197" width="10.42578125" style="77" customWidth="1"/>
    <col min="8198" max="8198" width="11.28515625" style="77" customWidth="1"/>
    <col min="8199" max="8200" width="9.140625" style="77"/>
    <col min="8201" max="8201" width="10" style="77" customWidth="1"/>
    <col min="8202" max="8202" width="9.140625" style="77"/>
    <col min="8203" max="8203" width="13.5703125" style="77" customWidth="1"/>
    <col min="8204" max="8204" width="11.140625" style="77" customWidth="1"/>
    <col min="8205" max="8205" width="11.85546875" style="77" customWidth="1"/>
    <col min="8206" max="8206" width="14" style="77" customWidth="1"/>
    <col min="8207" max="8207" width="10.5703125" style="77" customWidth="1"/>
    <col min="8208" max="8208" width="12.28515625" style="77" customWidth="1"/>
    <col min="8209" max="8209" width="9.140625" style="77"/>
    <col min="8210" max="8210" width="12" style="77" customWidth="1"/>
    <col min="8211" max="8448" width="9.140625" style="77"/>
    <col min="8449" max="8449" width="18.42578125" style="77" customWidth="1"/>
    <col min="8450" max="8450" width="17.5703125" style="77" customWidth="1"/>
    <col min="8451" max="8451" width="21.42578125" style="77" customWidth="1"/>
    <col min="8452" max="8452" width="12.140625" style="77" customWidth="1"/>
    <col min="8453" max="8453" width="10.42578125" style="77" customWidth="1"/>
    <col min="8454" max="8454" width="11.28515625" style="77" customWidth="1"/>
    <col min="8455" max="8456" width="9.140625" style="77"/>
    <col min="8457" max="8457" width="10" style="77" customWidth="1"/>
    <col min="8458" max="8458" width="9.140625" style="77"/>
    <col min="8459" max="8459" width="13.5703125" style="77" customWidth="1"/>
    <col min="8460" max="8460" width="11.140625" style="77" customWidth="1"/>
    <col min="8461" max="8461" width="11.85546875" style="77" customWidth="1"/>
    <col min="8462" max="8462" width="14" style="77" customWidth="1"/>
    <col min="8463" max="8463" width="10.5703125" style="77" customWidth="1"/>
    <col min="8464" max="8464" width="12.28515625" style="77" customWidth="1"/>
    <col min="8465" max="8465" width="9.140625" style="77"/>
    <col min="8466" max="8466" width="12" style="77" customWidth="1"/>
    <col min="8467" max="8704" width="9.140625" style="77"/>
    <col min="8705" max="8705" width="18.42578125" style="77" customWidth="1"/>
    <col min="8706" max="8706" width="17.5703125" style="77" customWidth="1"/>
    <col min="8707" max="8707" width="21.42578125" style="77" customWidth="1"/>
    <col min="8708" max="8708" width="12.140625" style="77" customWidth="1"/>
    <col min="8709" max="8709" width="10.42578125" style="77" customWidth="1"/>
    <col min="8710" max="8710" width="11.28515625" style="77" customWidth="1"/>
    <col min="8711" max="8712" width="9.140625" style="77"/>
    <col min="8713" max="8713" width="10" style="77" customWidth="1"/>
    <col min="8714" max="8714" width="9.140625" style="77"/>
    <col min="8715" max="8715" width="13.5703125" style="77" customWidth="1"/>
    <col min="8716" max="8716" width="11.140625" style="77" customWidth="1"/>
    <col min="8717" max="8717" width="11.85546875" style="77" customWidth="1"/>
    <col min="8718" max="8718" width="14" style="77" customWidth="1"/>
    <col min="8719" max="8719" width="10.5703125" style="77" customWidth="1"/>
    <col min="8720" max="8720" width="12.28515625" style="77" customWidth="1"/>
    <col min="8721" max="8721" width="9.140625" style="77"/>
    <col min="8722" max="8722" width="12" style="77" customWidth="1"/>
    <col min="8723" max="8960" width="9.140625" style="77"/>
    <col min="8961" max="8961" width="18.42578125" style="77" customWidth="1"/>
    <col min="8962" max="8962" width="17.5703125" style="77" customWidth="1"/>
    <col min="8963" max="8963" width="21.42578125" style="77" customWidth="1"/>
    <col min="8964" max="8964" width="12.140625" style="77" customWidth="1"/>
    <col min="8965" max="8965" width="10.42578125" style="77" customWidth="1"/>
    <col min="8966" max="8966" width="11.28515625" style="77" customWidth="1"/>
    <col min="8967" max="8968" width="9.140625" style="77"/>
    <col min="8969" max="8969" width="10" style="77" customWidth="1"/>
    <col min="8970" max="8970" width="9.140625" style="77"/>
    <col min="8971" max="8971" width="13.5703125" style="77" customWidth="1"/>
    <col min="8972" max="8972" width="11.140625" style="77" customWidth="1"/>
    <col min="8973" max="8973" width="11.85546875" style="77" customWidth="1"/>
    <col min="8974" max="8974" width="14" style="77" customWidth="1"/>
    <col min="8975" max="8975" width="10.5703125" style="77" customWidth="1"/>
    <col min="8976" max="8976" width="12.28515625" style="77" customWidth="1"/>
    <col min="8977" max="8977" width="9.140625" style="77"/>
    <col min="8978" max="8978" width="12" style="77" customWidth="1"/>
    <col min="8979" max="9216" width="9.140625" style="77"/>
    <col min="9217" max="9217" width="18.42578125" style="77" customWidth="1"/>
    <col min="9218" max="9218" width="17.5703125" style="77" customWidth="1"/>
    <col min="9219" max="9219" width="21.42578125" style="77" customWidth="1"/>
    <col min="9220" max="9220" width="12.140625" style="77" customWidth="1"/>
    <col min="9221" max="9221" width="10.42578125" style="77" customWidth="1"/>
    <col min="9222" max="9222" width="11.28515625" style="77" customWidth="1"/>
    <col min="9223" max="9224" width="9.140625" style="77"/>
    <col min="9225" max="9225" width="10" style="77" customWidth="1"/>
    <col min="9226" max="9226" width="9.140625" style="77"/>
    <col min="9227" max="9227" width="13.5703125" style="77" customWidth="1"/>
    <col min="9228" max="9228" width="11.140625" style="77" customWidth="1"/>
    <col min="9229" max="9229" width="11.85546875" style="77" customWidth="1"/>
    <col min="9230" max="9230" width="14" style="77" customWidth="1"/>
    <col min="9231" max="9231" width="10.5703125" style="77" customWidth="1"/>
    <col min="9232" max="9232" width="12.28515625" style="77" customWidth="1"/>
    <col min="9233" max="9233" width="9.140625" style="77"/>
    <col min="9234" max="9234" width="12" style="77" customWidth="1"/>
    <col min="9235" max="9472" width="9.140625" style="77"/>
    <col min="9473" max="9473" width="18.42578125" style="77" customWidth="1"/>
    <col min="9474" max="9474" width="17.5703125" style="77" customWidth="1"/>
    <col min="9475" max="9475" width="21.42578125" style="77" customWidth="1"/>
    <col min="9476" max="9476" width="12.140625" style="77" customWidth="1"/>
    <col min="9477" max="9477" width="10.42578125" style="77" customWidth="1"/>
    <col min="9478" max="9478" width="11.28515625" style="77" customWidth="1"/>
    <col min="9479" max="9480" width="9.140625" style="77"/>
    <col min="9481" max="9481" width="10" style="77" customWidth="1"/>
    <col min="9482" max="9482" width="9.140625" style="77"/>
    <col min="9483" max="9483" width="13.5703125" style="77" customWidth="1"/>
    <col min="9484" max="9484" width="11.140625" style="77" customWidth="1"/>
    <col min="9485" max="9485" width="11.85546875" style="77" customWidth="1"/>
    <col min="9486" max="9486" width="14" style="77" customWidth="1"/>
    <col min="9487" max="9487" width="10.5703125" style="77" customWidth="1"/>
    <col min="9488" max="9488" width="12.28515625" style="77" customWidth="1"/>
    <col min="9489" max="9489" width="9.140625" style="77"/>
    <col min="9490" max="9490" width="12" style="77" customWidth="1"/>
    <col min="9491" max="9728" width="9.140625" style="77"/>
    <col min="9729" max="9729" width="18.42578125" style="77" customWidth="1"/>
    <col min="9730" max="9730" width="17.5703125" style="77" customWidth="1"/>
    <col min="9731" max="9731" width="21.42578125" style="77" customWidth="1"/>
    <col min="9732" max="9732" width="12.140625" style="77" customWidth="1"/>
    <col min="9733" max="9733" width="10.42578125" style="77" customWidth="1"/>
    <col min="9734" max="9734" width="11.28515625" style="77" customWidth="1"/>
    <col min="9735" max="9736" width="9.140625" style="77"/>
    <col min="9737" max="9737" width="10" style="77" customWidth="1"/>
    <col min="9738" max="9738" width="9.140625" style="77"/>
    <col min="9739" max="9739" width="13.5703125" style="77" customWidth="1"/>
    <col min="9740" max="9740" width="11.140625" style="77" customWidth="1"/>
    <col min="9741" max="9741" width="11.85546875" style="77" customWidth="1"/>
    <col min="9742" max="9742" width="14" style="77" customWidth="1"/>
    <col min="9743" max="9743" width="10.5703125" style="77" customWidth="1"/>
    <col min="9744" max="9744" width="12.28515625" style="77" customWidth="1"/>
    <col min="9745" max="9745" width="9.140625" style="77"/>
    <col min="9746" max="9746" width="12" style="77" customWidth="1"/>
    <col min="9747" max="9984" width="9.140625" style="77"/>
    <col min="9985" max="9985" width="18.42578125" style="77" customWidth="1"/>
    <col min="9986" max="9986" width="17.5703125" style="77" customWidth="1"/>
    <col min="9987" max="9987" width="21.42578125" style="77" customWidth="1"/>
    <col min="9988" max="9988" width="12.140625" style="77" customWidth="1"/>
    <col min="9989" max="9989" width="10.42578125" style="77" customWidth="1"/>
    <col min="9990" max="9990" width="11.28515625" style="77" customWidth="1"/>
    <col min="9991" max="9992" width="9.140625" style="77"/>
    <col min="9993" max="9993" width="10" style="77" customWidth="1"/>
    <col min="9994" max="9994" width="9.140625" style="77"/>
    <col min="9995" max="9995" width="13.5703125" style="77" customWidth="1"/>
    <col min="9996" max="9996" width="11.140625" style="77" customWidth="1"/>
    <col min="9997" max="9997" width="11.85546875" style="77" customWidth="1"/>
    <col min="9998" max="9998" width="14" style="77" customWidth="1"/>
    <col min="9999" max="9999" width="10.5703125" style="77" customWidth="1"/>
    <col min="10000" max="10000" width="12.28515625" style="77" customWidth="1"/>
    <col min="10001" max="10001" width="9.140625" style="77"/>
    <col min="10002" max="10002" width="12" style="77" customWidth="1"/>
    <col min="10003" max="10240" width="9.140625" style="77"/>
    <col min="10241" max="10241" width="18.42578125" style="77" customWidth="1"/>
    <col min="10242" max="10242" width="17.5703125" style="77" customWidth="1"/>
    <col min="10243" max="10243" width="21.42578125" style="77" customWidth="1"/>
    <col min="10244" max="10244" width="12.140625" style="77" customWidth="1"/>
    <col min="10245" max="10245" width="10.42578125" style="77" customWidth="1"/>
    <col min="10246" max="10246" width="11.28515625" style="77" customWidth="1"/>
    <col min="10247" max="10248" width="9.140625" style="77"/>
    <col min="10249" max="10249" width="10" style="77" customWidth="1"/>
    <col min="10250" max="10250" width="9.140625" style="77"/>
    <col min="10251" max="10251" width="13.5703125" style="77" customWidth="1"/>
    <col min="10252" max="10252" width="11.140625" style="77" customWidth="1"/>
    <col min="10253" max="10253" width="11.85546875" style="77" customWidth="1"/>
    <col min="10254" max="10254" width="14" style="77" customWidth="1"/>
    <col min="10255" max="10255" width="10.5703125" style="77" customWidth="1"/>
    <col min="10256" max="10256" width="12.28515625" style="77" customWidth="1"/>
    <col min="10257" max="10257" width="9.140625" style="77"/>
    <col min="10258" max="10258" width="12" style="77" customWidth="1"/>
    <col min="10259" max="10496" width="9.140625" style="77"/>
    <col min="10497" max="10497" width="18.42578125" style="77" customWidth="1"/>
    <col min="10498" max="10498" width="17.5703125" style="77" customWidth="1"/>
    <col min="10499" max="10499" width="21.42578125" style="77" customWidth="1"/>
    <col min="10500" max="10500" width="12.140625" style="77" customWidth="1"/>
    <col min="10501" max="10501" width="10.42578125" style="77" customWidth="1"/>
    <col min="10502" max="10502" width="11.28515625" style="77" customWidth="1"/>
    <col min="10503" max="10504" width="9.140625" style="77"/>
    <col min="10505" max="10505" width="10" style="77" customWidth="1"/>
    <col min="10506" max="10506" width="9.140625" style="77"/>
    <col min="10507" max="10507" width="13.5703125" style="77" customWidth="1"/>
    <col min="10508" max="10508" width="11.140625" style="77" customWidth="1"/>
    <col min="10509" max="10509" width="11.85546875" style="77" customWidth="1"/>
    <col min="10510" max="10510" width="14" style="77" customWidth="1"/>
    <col min="10511" max="10511" width="10.5703125" style="77" customWidth="1"/>
    <col min="10512" max="10512" width="12.28515625" style="77" customWidth="1"/>
    <col min="10513" max="10513" width="9.140625" style="77"/>
    <col min="10514" max="10514" width="12" style="77" customWidth="1"/>
    <col min="10515" max="10752" width="9.140625" style="77"/>
    <col min="10753" max="10753" width="18.42578125" style="77" customWidth="1"/>
    <col min="10754" max="10754" width="17.5703125" style="77" customWidth="1"/>
    <col min="10755" max="10755" width="21.42578125" style="77" customWidth="1"/>
    <col min="10756" max="10756" width="12.140625" style="77" customWidth="1"/>
    <col min="10757" max="10757" width="10.42578125" style="77" customWidth="1"/>
    <col min="10758" max="10758" width="11.28515625" style="77" customWidth="1"/>
    <col min="10759" max="10760" width="9.140625" style="77"/>
    <col min="10761" max="10761" width="10" style="77" customWidth="1"/>
    <col min="10762" max="10762" width="9.140625" style="77"/>
    <col min="10763" max="10763" width="13.5703125" style="77" customWidth="1"/>
    <col min="10764" max="10764" width="11.140625" style="77" customWidth="1"/>
    <col min="10765" max="10765" width="11.85546875" style="77" customWidth="1"/>
    <col min="10766" max="10766" width="14" style="77" customWidth="1"/>
    <col min="10767" max="10767" width="10.5703125" style="77" customWidth="1"/>
    <col min="10768" max="10768" width="12.28515625" style="77" customWidth="1"/>
    <col min="10769" max="10769" width="9.140625" style="77"/>
    <col min="10770" max="10770" width="12" style="77" customWidth="1"/>
    <col min="10771" max="11008" width="9.140625" style="77"/>
    <col min="11009" max="11009" width="18.42578125" style="77" customWidth="1"/>
    <col min="11010" max="11010" width="17.5703125" style="77" customWidth="1"/>
    <col min="11011" max="11011" width="21.42578125" style="77" customWidth="1"/>
    <col min="11012" max="11012" width="12.140625" style="77" customWidth="1"/>
    <col min="11013" max="11013" width="10.42578125" style="77" customWidth="1"/>
    <col min="11014" max="11014" width="11.28515625" style="77" customWidth="1"/>
    <col min="11015" max="11016" width="9.140625" style="77"/>
    <col min="11017" max="11017" width="10" style="77" customWidth="1"/>
    <col min="11018" max="11018" width="9.140625" style="77"/>
    <col min="11019" max="11019" width="13.5703125" style="77" customWidth="1"/>
    <col min="11020" max="11020" width="11.140625" style="77" customWidth="1"/>
    <col min="11021" max="11021" width="11.85546875" style="77" customWidth="1"/>
    <col min="11022" max="11022" width="14" style="77" customWidth="1"/>
    <col min="11023" max="11023" width="10.5703125" style="77" customWidth="1"/>
    <col min="11024" max="11024" width="12.28515625" style="77" customWidth="1"/>
    <col min="11025" max="11025" width="9.140625" style="77"/>
    <col min="11026" max="11026" width="12" style="77" customWidth="1"/>
    <col min="11027" max="11264" width="9.140625" style="77"/>
    <col min="11265" max="11265" width="18.42578125" style="77" customWidth="1"/>
    <col min="11266" max="11266" width="17.5703125" style="77" customWidth="1"/>
    <col min="11267" max="11267" width="21.42578125" style="77" customWidth="1"/>
    <col min="11268" max="11268" width="12.140625" style="77" customWidth="1"/>
    <col min="11269" max="11269" width="10.42578125" style="77" customWidth="1"/>
    <col min="11270" max="11270" width="11.28515625" style="77" customWidth="1"/>
    <col min="11271" max="11272" width="9.140625" style="77"/>
    <col min="11273" max="11273" width="10" style="77" customWidth="1"/>
    <col min="11274" max="11274" width="9.140625" style="77"/>
    <col min="11275" max="11275" width="13.5703125" style="77" customWidth="1"/>
    <col min="11276" max="11276" width="11.140625" style="77" customWidth="1"/>
    <col min="11277" max="11277" width="11.85546875" style="77" customWidth="1"/>
    <col min="11278" max="11278" width="14" style="77" customWidth="1"/>
    <col min="11279" max="11279" width="10.5703125" style="77" customWidth="1"/>
    <col min="11280" max="11280" width="12.28515625" style="77" customWidth="1"/>
    <col min="11281" max="11281" width="9.140625" style="77"/>
    <col min="11282" max="11282" width="12" style="77" customWidth="1"/>
    <col min="11283" max="11520" width="9.140625" style="77"/>
    <col min="11521" max="11521" width="18.42578125" style="77" customWidth="1"/>
    <col min="11522" max="11522" width="17.5703125" style="77" customWidth="1"/>
    <col min="11523" max="11523" width="21.42578125" style="77" customWidth="1"/>
    <col min="11524" max="11524" width="12.140625" style="77" customWidth="1"/>
    <col min="11525" max="11525" width="10.42578125" style="77" customWidth="1"/>
    <col min="11526" max="11526" width="11.28515625" style="77" customWidth="1"/>
    <col min="11527" max="11528" width="9.140625" style="77"/>
    <col min="11529" max="11529" width="10" style="77" customWidth="1"/>
    <col min="11530" max="11530" width="9.140625" style="77"/>
    <col min="11531" max="11531" width="13.5703125" style="77" customWidth="1"/>
    <col min="11532" max="11532" width="11.140625" style="77" customWidth="1"/>
    <col min="11533" max="11533" width="11.85546875" style="77" customWidth="1"/>
    <col min="11534" max="11534" width="14" style="77" customWidth="1"/>
    <col min="11535" max="11535" width="10.5703125" style="77" customWidth="1"/>
    <col min="11536" max="11536" width="12.28515625" style="77" customWidth="1"/>
    <col min="11537" max="11537" width="9.140625" style="77"/>
    <col min="11538" max="11538" width="12" style="77" customWidth="1"/>
    <col min="11539" max="11776" width="9.140625" style="77"/>
    <col min="11777" max="11777" width="18.42578125" style="77" customWidth="1"/>
    <col min="11778" max="11778" width="17.5703125" style="77" customWidth="1"/>
    <col min="11779" max="11779" width="21.42578125" style="77" customWidth="1"/>
    <col min="11780" max="11780" width="12.140625" style="77" customWidth="1"/>
    <col min="11781" max="11781" width="10.42578125" style="77" customWidth="1"/>
    <col min="11782" max="11782" width="11.28515625" style="77" customWidth="1"/>
    <col min="11783" max="11784" width="9.140625" style="77"/>
    <col min="11785" max="11785" width="10" style="77" customWidth="1"/>
    <col min="11786" max="11786" width="9.140625" style="77"/>
    <col min="11787" max="11787" width="13.5703125" style="77" customWidth="1"/>
    <col min="11788" max="11788" width="11.140625" style="77" customWidth="1"/>
    <col min="11789" max="11789" width="11.85546875" style="77" customWidth="1"/>
    <col min="11790" max="11790" width="14" style="77" customWidth="1"/>
    <col min="11791" max="11791" width="10.5703125" style="77" customWidth="1"/>
    <col min="11792" max="11792" width="12.28515625" style="77" customWidth="1"/>
    <col min="11793" max="11793" width="9.140625" style="77"/>
    <col min="11794" max="11794" width="12" style="77" customWidth="1"/>
    <col min="11795" max="12032" width="9.140625" style="77"/>
    <col min="12033" max="12033" width="18.42578125" style="77" customWidth="1"/>
    <col min="12034" max="12034" width="17.5703125" style="77" customWidth="1"/>
    <col min="12035" max="12035" width="21.42578125" style="77" customWidth="1"/>
    <col min="12036" max="12036" width="12.140625" style="77" customWidth="1"/>
    <col min="12037" max="12037" width="10.42578125" style="77" customWidth="1"/>
    <col min="12038" max="12038" width="11.28515625" style="77" customWidth="1"/>
    <col min="12039" max="12040" width="9.140625" style="77"/>
    <col min="12041" max="12041" width="10" style="77" customWidth="1"/>
    <col min="12042" max="12042" width="9.140625" style="77"/>
    <col min="12043" max="12043" width="13.5703125" style="77" customWidth="1"/>
    <col min="12044" max="12044" width="11.140625" style="77" customWidth="1"/>
    <col min="12045" max="12045" width="11.85546875" style="77" customWidth="1"/>
    <col min="12046" max="12046" width="14" style="77" customWidth="1"/>
    <col min="12047" max="12047" width="10.5703125" style="77" customWidth="1"/>
    <col min="12048" max="12048" width="12.28515625" style="77" customWidth="1"/>
    <col min="12049" max="12049" width="9.140625" style="77"/>
    <col min="12050" max="12050" width="12" style="77" customWidth="1"/>
    <col min="12051" max="12288" width="9.140625" style="77"/>
    <col min="12289" max="12289" width="18.42578125" style="77" customWidth="1"/>
    <col min="12290" max="12290" width="17.5703125" style="77" customWidth="1"/>
    <col min="12291" max="12291" width="21.42578125" style="77" customWidth="1"/>
    <col min="12292" max="12292" width="12.140625" style="77" customWidth="1"/>
    <col min="12293" max="12293" width="10.42578125" style="77" customWidth="1"/>
    <col min="12294" max="12294" width="11.28515625" style="77" customWidth="1"/>
    <col min="12295" max="12296" width="9.140625" style="77"/>
    <col min="12297" max="12297" width="10" style="77" customWidth="1"/>
    <col min="12298" max="12298" width="9.140625" style="77"/>
    <col min="12299" max="12299" width="13.5703125" style="77" customWidth="1"/>
    <col min="12300" max="12300" width="11.140625" style="77" customWidth="1"/>
    <col min="12301" max="12301" width="11.85546875" style="77" customWidth="1"/>
    <col min="12302" max="12302" width="14" style="77" customWidth="1"/>
    <col min="12303" max="12303" width="10.5703125" style="77" customWidth="1"/>
    <col min="12304" max="12304" width="12.28515625" style="77" customWidth="1"/>
    <col min="12305" max="12305" width="9.140625" style="77"/>
    <col min="12306" max="12306" width="12" style="77" customWidth="1"/>
    <col min="12307" max="12544" width="9.140625" style="77"/>
    <col min="12545" max="12545" width="18.42578125" style="77" customWidth="1"/>
    <col min="12546" max="12546" width="17.5703125" style="77" customWidth="1"/>
    <col min="12547" max="12547" width="21.42578125" style="77" customWidth="1"/>
    <col min="12548" max="12548" width="12.140625" style="77" customWidth="1"/>
    <col min="12549" max="12549" width="10.42578125" style="77" customWidth="1"/>
    <col min="12550" max="12550" width="11.28515625" style="77" customWidth="1"/>
    <col min="12551" max="12552" width="9.140625" style="77"/>
    <col min="12553" max="12553" width="10" style="77" customWidth="1"/>
    <col min="12554" max="12554" width="9.140625" style="77"/>
    <col min="12555" max="12555" width="13.5703125" style="77" customWidth="1"/>
    <col min="12556" max="12556" width="11.140625" style="77" customWidth="1"/>
    <col min="12557" max="12557" width="11.85546875" style="77" customWidth="1"/>
    <col min="12558" max="12558" width="14" style="77" customWidth="1"/>
    <col min="12559" max="12559" width="10.5703125" style="77" customWidth="1"/>
    <col min="12560" max="12560" width="12.28515625" style="77" customWidth="1"/>
    <col min="12561" max="12561" width="9.140625" style="77"/>
    <col min="12562" max="12562" width="12" style="77" customWidth="1"/>
    <col min="12563" max="12800" width="9.140625" style="77"/>
    <col min="12801" max="12801" width="18.42578125" style="77" customWidth="1"/>
    <col min="12802" max="12802" width="17.5703125" style="77" customWidth="1"/>
    <col min="12803" max="12803" width="21.42578125" style="77" customWidth="1"/>
    <col min="12804" max="12804" width="12.140625" style="77" customWidth="1"/>
    <col min="12805" max="12805" width="10.42578125" style="77" customWidth="1"/>
    <col min="12806" max="12806" width="11.28515625" style="77" customWidth="1"/>
    <col min="12807" max="12808" width="9.140625" style="77"/>
    <col min="12809" max="12809" width="10" style="77" customWidth="1"/>
    <col min="12810" max="12810" width="9.140625" style="77"/>
    <col min="12811" max="12811" width="13.5703125" style="77" customWidth="1"/>
    <col min="12812" max="12812" width="11.140625" style="77" customWidth="1"/>
    <col min="12813" max="12813" width="11.85546875" style="77" customWidth="1"/>
    <col min="12814" max="12814" width="14" style="77" customWidth="1"/>
    <col min="12815" max="12815" width="10.5703125" style="77" customWidth="1"/>
    <col min="12816" max="12816" width="12.28515625" style="77" customWidth="1"/>
    <col min="12817" max="12817" width="9.140625" style="77"/>
    <col min="12818" max="12818" width="12" style="77" customWidth="1"/>
    <col min="12819" max="13056" width="9.140625" style="77"/>
    <col min="13057" max="13057" width="18.42578125" style="77" customWidth="1"/>
    <col min="13058" max="13058" width="17.5703125" style="77" customWidth="1"/>
    <col min="13059" max="13059" width="21.42578125" style="77" customWidth="1"/>
    <col min="13060" max="13060" width="12.140625" style="77" customWidth="1"/>
    <col min="13061" max="13061" width="10.42578125" style="77" customWidth="1"/>
    <col min="13062" max="13062" width="11.28515625" style="77" customWidth="1"/>
    <col min="13063" max="13064" width="9.140625" style="77"/>
    <col min="13065" max="13065" width="10" style="77" customWidth="1"/>
    <col min="13066" max="13066" width="9.140625" style="77"/>
    <col min="13067" max="13067" width="13.5703125" style="77" customWidth="1"/>
    <col min="13068" max="13068" width="11.140625" style="77" customWidth="1"/>
    <col min="13069" max="13069" width="11.85546875" style="77" customWidth="1"/>
    <col min="13070" max="13070" width="14" style="77" customWidth="1"/>
    <col min="13071" max="13071" width="10.5703125" style="77" customWidth="1"/>
    <col min="13072" max="13072" width="12.28515625" style="77" customWidth="1"/>
    <col min="13073" max="13073" width="9.140625" style="77"/>
    <col min="13074" max="13074" width="12" style="77" customWidth="1"/>
    <col min="13075" max="13312" width="9.140625" style="77"/>
    <col min="13313" max="13313" width="18.42578125" style="77" customWidth="1"/>
    <col min="13314" max="13314" width="17.5703125" style="77" customWidth="1"/>
    <col min="13315" max="13315" width="21.42578125" style="77" customWidth="1"/>
    <col min="13316" max="13316" width="12.140625" style="77" customWidth="1"/>
    <col min="13317" max="13317" width="10.42578125" style="77" customWidth="1"/>
    <col min="13318" max="13318" width="11.28515625" style="77" customWidth="1"/>
    <col min="13319" max="13320" width="9.140625" style="77"/>
    <col min="13321" max="13321" width="10" style="77" customWidth="1"/>
    <col min="13322" max="13322" width="9.140625" style="77"/>
    <col min="13323" max="13323" width="13.5703125" style="77" customWidth="1"/>
    <col min="13324" max="13324" width="11.140625" style="77" customWidth="1"/>
    <col min="13325" max="13325" width="11.85546875" style="77" customWidth="1"/>
    <col min="13326" max="13326" width="14" style="77" customWidth="1"/>
    <col min="13327" max="13327" width="10.5703125" style="77" customWidth="1"/>
    <col min="13328" max="13328" width="12.28515625" style="77" customWidth="1"/>
    <col min="13329" max="13329" width="9.140625" style="77"/>
    <col min="13330" max="13330" width="12" style="77" customWidth="1"/>
    <col min="13331" max="13568" width="9.140625" style="77"/>
    <col min="13569" max="13569" width="18.42578125" style="77" customWidth="1"/>
    <col min="13570" max="13570" width="17.5703125" style="77" customWidth="1"/>
    <col min="13571" max="13571" width="21.42578125" style="77" customWidth="1"/>
    <col min="13572" max="13572" width="12.140625" style="77" customWidth="1"/>
    <col min="13573" max="13573" width="10.42578125" style="77" customWidth="1"/>
    <col min="13574" max="13574" width="11.28515625" style="77" customWidth="1"/>
    <col min="13575" max="13576" width="9.140625" style="77"/>
    <col min="13577" max="13577" width="10" style="77" customWidth="1"/>
    <col min="13578" max="13578" width="9.140625" style="77"/>
    <col min="13579" max="13579" width="13.5703125" style="77" customWidth="1"/>
    <col min="13580" max="13580" width="11.140625" style="77" customWidth="1"/>
    <col min="13581" max="13581" width="11.85546875" style="77" customWidth="1"/>
    <col min="13582" max="13582" width="14" style="77" customWidth="1"/>
    <col min="13583" max="13583" width="10.5703125" style="77" customWidth="1"/>
    <col min="13584" max="13584" width="12.28515625" style="77" customWidth="1"/>
    <col min="13585" max="13585" width="9.140625" style="77"/>
    <col min="13586" max="13586" width="12" style="77" customWidth="1"/>
    <col min="13587" max="13824" width="9.140625" style="77"/>
    <col min="13825" max="13825" width="18.42578125" style="77" customWidth="1"/>
    <col min="13826" max="13826" width="17.5703125" style="77" customWidth="1"/>
    <col min="13827" max="13827" width="21.42578125" style="77" customWidth="1"/>
    <col min="13828" max="13828" width="12.140625" style="77" customWidth="1"/>
    <col min="13829" max="13829" width="10.42578125" style="77" customWidth="1"/>
    <col min="13830" max="13830" width="11.28515625" style="77" customWidth="1"/>
    <col min="13831" max="13832" width="9.140625" style="77"/>
    <col min="13833" max="13833" width="10" style="77" customWidth="1"/>
    <col min="13834" max="13834" width="9.140625" style="77"/>
    <col min="13835" max="13835" width="13.5703125" style="77" customWidth="1"/>
    <col min="13836" max="13836" width="11.140625" style="77" customWidth="1"/>
    <col min="13837" max="13837" width="11.85546875" style="77" customWidth="1"/>
    <col min="13838" max="13838" width="14" style="77" customWidth="1"/>
    <col min="13839" max="13839" width="10.5703125" style="77" customWidth="1"/>
    <col min="13840" max="13840" width="12.28515625" style="77" customWidth="1"/>
    <col min="13841" max="13841" width="9.140625" style="77"/>
    <col min="13842" max="13842" width="12" style="77" customWidth="1"/>
    <col min="13843" max="14080" width="9.140625" style="77"/>
    <col min="14081" max="14081" width="18.42578125" style="77" customWidth="1"/>
    <col min="14082" max="14082" width="17.5703125" style="77" customWidth="1"/>
    <col min="14083" max="14083" width="21.42578125" style="77" customWidth="1"/>
    <col min="14084" max="14084" width="12.140625" style="77" customWidth="1"/>
    <col min="14085" max="14085" width="10.42578125" style="77" customWidth="1"/>
    <col min="14086" max="14086" width="11.28515625" style="77" customWidth="1"/>
    <col min="14087" max="14088" width="9.140625" style="77"/>
    <col min="14089" max="14089" width="10" style="77" customWidth="1"/>
    <col min="14090" max="14090" width="9.140625" style="77"/>
    <col min="14091" max="14091" width="13.5703125" style="77" customWidth="1"/>
    <col min="14092" max="14092" width="11.140625" style="77" customWidth="1"/>
    <col min="14093" max="14093" width="11.85546875" style="77" customWidth="1"/>
    <col min="14094" max="14094" width="14" style="77" customWidth="1"/>
    <col min="14095" max="14095" width="10.5703125" style="77" customWidth="1"/>
    <col min="14096" max="14096" width="12.28515625" style="77" customWidth="1"/>
    <col min="14097" max="14097" width="9.140625" style="77"/>
    <col min="14098" max="14098" width="12" style="77" customWidth="1"/>
    <col min="14099" max="14336" width="9.140625" style="77"/>
    <col min="14337" max="14337" width="18.42578125" style="77" customWidth="1"/>
    <col min="14338" max="14338" width="17.5703125" style="77" customWidth="1"/>
    <col min="14339" max="14339" width="21.42578125" style="77" customWidth="1"/>
    <col min="14340" max="14340" width="12.140625" style="77" customWidth="1"/>
    <col min="14341" max="14341" width="10.42578125" style="77" customWidth="1"/>
    <col min="14342" max="14342" width="11.28515625" style="77" customWidth="1"/>
    <col min="14343" max="14344" width="9.140625" style="77"/>
    <col min="14345" max="14345" width="10" style="77" customWidth="1"/>
    <col min="14346" max="14346" width="9.140625" style="77"/>
    <col min="14347" max="14347" width="13.5703125" style="77" customWidth="1"/>
    <col min="14348" max="14348" width="11.140625" style="77" customWidth="1"/>
    <col min="14349" max="14349" width="11.85546875" style="77" customWidth="1"/>
    <col min="14350" max="14350" width="14" style="77" customWidth="1"/>
    <col min="14351" max="14351" width="10.5703125" style="77" customWidth="1"/>
    <col min="14352" max="14352" width="12.28515625" style="77" customWidth="1"/>
    <col min="14353" max="14353" width="9.140625" style="77"/>
    <col min="14354" max="14354" width="12" style="77" customWidth="1"/>
    <col min="14355" max="14592" width="9.140625" style="77"/>
    <col min="14593" max="14593" width="18.42578125" style="77" customWidth="1"/>
    <col min="14594" max="14594" width="17.5703125" style="77" customWidth="1"/>
    <col min="14595" max="14595" width="21.42578125" style="77" customWidth="1"/>
    <col min="14596" max="14596" width="12.140625" style="77" customWidth="1"/>
    <col min="14597" max="14597" width="10.42578125" style="77" customWidth="1"/>
    <col min="14598" max="14598" width="11.28515625" style="77" customWidth="1"/>
    <col min="14599" max="14600" width="9.140625" style="77"/>
    <col min="14601" max="14601" width="10" style="77" customWidth="1"/>
    <col min="14602" max="14602" width="9.140625" style="77"/>
    <col min="14603" max="14603" width="13.5703125" style="77" customWidth="1"/>
    <col min="14604" max="14604" width="11.140625" style="77" customWidth="1"/>
    <col min="14605" max="14605" width="11.85546875" style="77" customWidth="1"/>
    <col min="14606" max="14606" width="14" style="77" customWidth="1"/>
    <col min="14607" max="14607" width="10.5703125" style="77" customWidth="1"/>
    <col min="14608" max="14608" width="12.28515625" style="77" customWidth="1"/>
    <col min="14609" max="14609" width="9.140625" style="77"/>
    <col min="14610" max="14610" width="12" style="77" customWidth="1"/>
    <col min="14611" max="14848" width="9.140625" style="77"/>
    <col min="14849" max="14849" width="18.42578125" style="77" customWidth="1"/>
    <col min="14850" max="14850" width="17.5703125" style="77" customWidth="1"/>
    <col min="14851" max="14851" width="21.42578125" style="77" customWidth="1"/>
    <col min="14852" max="14852" width="12.140625" style="77" customWidth="1"/>
    <col min="14853" max="14853" width="10.42578125" style="77" customWidth="1"/>
    <col min="14854" max="14854" width="11.28515625" style="77" customWidth="1"/>
    <col min="14855" max="14856" width="9.140625" style="77"/>
    <col min="14857" max="14857" width="10" style="77" customWidth="1"/>
    <col min="14858" max="14858" width="9.140625" style="77"/>
    <col min="14859" max="14859" width="13.5703125" style="77" customWidth="1"/>
    <col min="14860" max="14860" width="11.140625" style="77" customWidth="1"/>
    <col min="14861" max="14861" width="11.85546875" style="77" customWidth="1"/>
    <col min="14862" max="14862" width="14" style="77" customWidth="1"/>
    <col min="14863" max="14863" width="10.5703125" style="77" customWidth="1"/>
    <col min="14864" max="14864" width="12.28515625" style="77" customWidth="1"/>
    <col min="14865" max="14865" width="9.140625" style="77"/>
    <col min="14866" max="14866" width="12" style="77" customWidth="1"/>
    <col min="14867" max="15104" width="9.140625" style="77"/>
    <col min="15105" max="15105" width="18.42578125" style="77" customWidth="1"/>
    <col min="15106" max="15106" width="17.5703125" style="77" customWidth="1"/>
    <col min="15107" max="15107" width="21.42578125" style="77" customWidth="1"/>
    <col min="15108" max="15108" width="12.140625" style="77" customWidth="1"/>
    <col min="15109" max="15109" width="10.42578125" style="77" customWidth="1"/>
    <col min="15110" max="15110" width="11.28515625" style="77" customWidth="1"/>
    <col min="15111" max="15112" width="9.140625" style="77"/>
    <col min="15113" max="15113" width="10" style="77" customWidth="1"/>
    <col min="15114" max="15114" width="9.140625" style="77"/>
    <col min="15115" max="15115" width="13.5703125" style="77" customWidth="1"/>
    <col min="15116" max="15116" width="11.140625" style="77" customWidth="1"/>
    <col min="15117" max="15117" width="11.85546875" style="77" customWidth="1"/>
    <col min="15118" max="15118" width="14" style="77" customWidth="1"/>
    <col min="15119" max="15119" width="10.5703125" style="77" customWidth="1"/>
    <col min="15120" max="15120" width="12.28515625" style="77" customWidth="1"/>
    <col min="15121" max="15121" width="9.140625" style="77"/>
    <col min="15122" max="15122" width="12" style="77" customWidth="1"/>
    <col min="15123" max="15360" width="9.140625" style="77"/>
    <col min="15361" max="15361" width="18.42578125" style="77" customWidth="1"/>
    <col min="15362" max="15362" width="17.5703125" style="77" customWidth="1"/>
    <col min="15363" max="15363" width="21.42578125" style="77" customWidth="1"/>
    <col min="15364" max="15364" width="12.140625" style="77" customWidth="1"/>
    <col min="15365" max="15365" width="10.42578125" style="77" customWidth="1"/>
    <col min="15366" max="15366" width="11.28515625" style="77" customWidth="1"/>
    <col min="15367" max="15368" width="9.140625" style="77"/>
    <col min="15369" max="15369" width="10" style="77" customWidth="1"/>
    <col min="15370" max="15370" width="9.140625" style="77"/>
    <col min="15371" max="15371" width="13.5703125" style="77" customWidth="1"/>
    <col min="15372" max="15372" width="11.140625" style="77" customWidth="1"/>
    <col min="15373" max="15373" width="11.85546875" style="77" customWidth="1"/>
    <col min="15374" max="15374" width="14" style="77" customWidth="1"/>
    <col min="15375" max="15375" width="10.5703125" style="77" customWidth="1"/>
    <col min="15376" max="15376" width="12.28515625" style="77" customWidth="1"/>
    <col min="15377" max="15377" width="9.140625" style="77"/>
    <col min="15378" max="15378" width="12" style="77" customWidth="1"/>
    <col min="15379" max="15616" width="9.140625" style="77"/>
    <col min="15617" max="15617" width="18.42578125" style="77" customWidth="1"/>
    <col min="15618" max="15618" width="17.5703125" style="77" customWidth="1"/>
    <col min="15619" max="15619" width="21.42578125" style="77" customWidth="1"/>
    <col min="15620" max="15620" width="12.140625" style="77" customWidth="1"/>
    <col min="15621" max="15621" width="10.42578125" style="77" customWidth="1"/>
    <col min="15622" max="15622" width="11.28515625" style="77" customWidth="1"/>
    <col min="15623" max="15624" width="9.140625" style="77"/>
    <col min="15625" max="15625" width="10" style="77" customWidth="1"/>
    <col min="15626" max="15626" width="9.140625" style="77"/>
    <col min="15627" max="15627" width="13.5703125" style="77" customWidth="1"/>
    <col min="15628" max="15628" width="11.140625" style="77" customWidth="1"/>
    <col min="15629" max="15629" width="11.85546875" style="77" customWidth="1"/>
    <col min="15630" max="15630" width="14" style="77" customWidth="1"/>
    <col min="15631" max="15631" width="10.5703125" style="77" customWidth="1"/>
    <col min="15632" max="15632" width="12.28515625" style="77" customWidth="1"/>
    <col min="15633" max="15633" width="9.140625" style="77"/>
    <col min="15634" max="15634" width="12" style="77" customWidth="1"/>
    <col min="15635" max="15872" width="9.140625" style="77"/>
    <col min="15873" max="15873" width="18.42578125" style="77" customWidth="1"/>
    <col min="15874" max="15874" width="17.5703125" style="77" customWidth="1"/>
    <col min="15875" max="15875" width="21.42578125" style="77" customWidth="1"/>
    <col min="15876" max="15876" width="12.140625" style="77" customWidth="1"/>
    <col min="15877" max="15877" width="10.42578125" style="77" customWidth="1"/>
    <col min="15878" max="15878" width="11.28515625" style="77" customWidth="1"/>
    <col min="15879" max="15880" width="9.140625" style="77"/>
    <col min="15881" max="15881" width="10" style="77" customWidth="1"/>
    <col min="15882" max="15882" width="9.140625" style="77"/>
    <col min="15883" max="15883" width="13.5703125" style="77" customWidth="1"/>
    <col min="15884" max="15884" width="11.140625" style="77" customWidth="1"/>
    <col min="15885" max="15885" width="11.85546875" style="77" customWidth="1"/>
    <col min="15886" max="15886" width="14" style="77" customWidth="1"/>
    <col min="15887" max="15887" width="10.5703125" style="77" customWidth="1"/>
    <col min="15888" max="15888" width="12.28515625" style="77" customWidth="1"/>
    <col min="15889" max="15889" width="9.140625" style="77"/>
    <col min="15890" max="15890" width="12" style="77" customWidth="1"/>
    <col min="15891" max="16128" width="9.140625" style="77"/>
    <col min="16129" max="16129" width="18.42578125" style="77" customWidth="1"/>
    <col min="16130" max="16130" width="17.5703125" style="77" customWidth="1"/>
    <col min="16131" max="16131" width="21.42578125" style="77" customWidth="1"/>
    <col min="16132" max="16132" width="12.140625" style="77" customWidth="1"/>
    <col min="16133" max="16133" width="10.42578125" style="77" customWidth="1"/>
    <col min="16134" max="16134" width="11.28515625" style="77" customWidth="1"/>
    <col min="16135" max="16136" width="9.140625" style="77"/>
    <col min="16137" max="16137" width="10" style="77" customWidth="1"/>
    <col min="16138" max="16138" width="9.140625" style="77"/>
    <col min="16139" max="16139" width="13.5703125" style="77" customWidth="1"/>
    <col min="16140" max="16140" width="11.140625" style="77" customWidth="1"/>
    <col min="16141" max="16141" width="11.85546875" style="77" customWidth="1"/>
    <col min="16142" max="16142" width="14" style="77" customWidth="1"/>
    <col min="16143" max="16143" width="10.5703125" style="77" customWidth="1"/>
    <col min="16144" max="16144" width="12.28515625" style="77" customWidth="1"/>
    <col min="16145" max="16145" width="9.140625" style="77"/>
    <col min="16146" max="16146" width="12" style="77" customWidth="1"/>
    <col min="16147" max="16384" width="9.140625" style="77"/>
  </cols>
  <sheetData>
    <row r="1" spans="1:20" s="71" customFormat="1" ht="20.25" x14ac:dyDescent="0.3">
      <c r="A1" s="67"/>
      <c r="B1" s="67"/>
      <c r="C1" s="68" t="s">
        <v>302</v>
      </c>
      <c r="D1" s="67"/>
      <c r="E1" s="67"/>
      <c r="F1" s="67"/>
      <c r="G1" s="69"/>
      <c r="H1" s="69"/>
      <c r="I1" s="70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</row>
    <row r="2" spans="1:20" x14ac:dyDescent="0.3">
      <c r="C2" s="73"/>
      <c r="F2" s="74"/>
      <c r="L2" s="74"/>
      <c r="Q2" s="74"/>
      <c r="R2" s="129" t="s">
        <v>269</v>
      </c>
    </row>
    <row r="3" spans="1:20" s="79" customFormat="1" ht="18.75" customHeight="1" x14ac:dyDescent="0.25">
      <c r="A3" s="502" t="s">
        <v>270</v>
      </c>
      <c r="B3" s="502" t="s">
        <v>271</v>
      </c>
      <c r="C3" s="506" t="s">
        <v>272</v>
      </c>
      <c r="D3" s="506" t="s">
        <v>273</v>
      </c>
      <c r="E3" s="506" t="s">
        <v>274</v>
      </c>
      <c r="F3" s="502" t="s">
        <v>275</v>
      </c>
      <c r="G3" s="502"/>
      <c r="H3" s="502"/>
      <c r="I3" s="502"/>
      <c r="J3" s="502" t="s">
        <v>276</v>
      </c>
      <c r="K3" s="502"/>
      <c r="L3" s="502" t="s">
        <v>277</v>
      </c>
      <c r="M3" s="502"/>
      <c r="N3" s="502"/>
      <c r="O3" s="502" t="s">
        <v>278</v>
      </c>
      <c r="P3" s="502" t="s">
        <v>279</v>
      </c>
      <c r="Q3" s="502"/>
      <c r="R3" s="502"/>
      <c r="S3" s="78"/>
      <c r="T3" s="78"/>
    </row>
    <row r="4" spans="1:20" s="79" customFormat="1" ht="61.5" customHeight="1" x14ac:dyDescent="0.25">
      <c r="A4" s="502"/>
      <c r="B4" s="502"/>
      <c r="C4" s="506"/>
      <c r="D4" s="506"/>
      <c r="E4" s="506"/>
      <c r="F4" s="80" t="s">
        <v>280</v>
      </c>
      <c r="G4" s="81" t="s">
        <v>281</v>
      </c>
      <c r="H4" s="81" t="s">
        <v>282</v>
      </c>
      <c r="I4" s="81" t="s">
        <v>283</v>
      </c>
      <c r="J4" s="80" t="s">
        <v>284</v>
      </c>
      <c r="K4" s="80" t="s">
        <v>285</v>
      </c>
      <c r="L4" s="80" t="s">
        <v>284</v>
      </c>
      <c r="M4" s="80" t="s">
        <v>282</v>
      </c>
      <c r="N4" s="80" t="s">
        <v>286</v>
      </c>
      <c r="O4" s="502"/>
      <c r="P4" s="80" t="s">
        <v>287</v>
      </c>
      <c r="Q4" s="80" t="s">
        <v>288</v>
      </c>
      <c r="R4" s="80" t="s">
        <v>289</v>
      </c>
      <c r="S4" s="78"/>
      <c r="T4" s="78"/>
    </row>
    <row r="5" spans="1:20" s="89" customFormat="1" ht="43.5" customHeight="1" x14ac:dyDescent="0.3">
      <c r="A5" s="82" t="s">
        <v>290</v>
      </c>
      <c r="B5" s="82"/>
      <c r="C5" s="83"/>
      <c r="D5" s="84"/>
      <c r="E5" s="84"/>
      <c r="F5" s="84"/>
      <c r="G5" s="85">
        <f>SUM(F5*1.05)</f>
        <v>0</v>
      </c>
      <c r="H5" s="85">
        <f>SUM(G5*1.1)</f>
        <v>0</v>
      </c>
      <c r="I5" s="85">
        <f>SUM(H5*0.1)</f>
        <v>0</v>
      </c>
      <c r="J5" s="84"/>
      <c r="K5" s="84"/>
      <c r="L5" s="86">
        <f>SUM(D5*G5/100*J5)</f>
        <v>0</v>
      </c>
      <c r="M5" s="86">
        <f>SUM(D5*H5/100*K5)+I5*K5</f>
        <v>0</v>
      </c>
      <c r="N5" s="86">
        <f>SUM(L5:M5)</f>
        <v>0</v>
      </c>
      <c r="O5" s="84"/>
      <c r="P5" s="86">
        <f>SUM(N5*O5/100)</f>
        <v>0</v>
      </c>
      <c r="Q5" s="87"/>
      <c r="R5" s="87"/>
      <c r="S5" s="88"/>
      <c r="T5" s="88"/>
    </row>
    <row r="6" spans="1:20" s="89" customFormat="1" ht="63.75" x14ac:dyDescent="0.3">
      <c r="A6" s="278" t="s">
        <v>431</v>
      </c>
      <c r="B6" s="278" t="s">
        <v>432</v>
      </c>
      <c r="C6" s="279" t="s">
        <v>433</v>
      </c>
      <c r="D6" s="280">
        <v>96</v>
      </c>
      <c r="E6" s="84" t="s">
        <v>291</v>
      </c>
      <c r="F6" s="84">
        <v>28.9</v>
      </c>
      <c r="G6" s="85">
        <f t="shared" ref="G6:G67" si="0">SUM(F6*1.05)</f>
        <v>30.344999999999999</v>
      </c>
      <c r="H6" s="85">
        <f t="shared" ref="H6:H67" si="1">SUM(G6*1.1)</f>
        <v>33.3795</v>
      </c>
      <c r="I6" s="85">
        <f t="shared" ref="I6:I67" si="2">SUM(H6*0.1)</f>
        <v>3.3379500000000002</v>
      </c>
      <c r="J6" s="84">
        <v>104</v>
      </c>
      <c r="K6" s="84">
        <v>118</v>
      </c>
      <c r="L6" s="86">
        <f t="shared" ref="L6:L67" si="3">SUM(D6*G6/100*J6)</f>
        <v>3029.6448</v>
      </c>
      <c r="M6" s="86">
        <f t="shared" ref="M6:M67" si="4">SUM(D6*H6/100*K6)+I6*K6</f>
        <v>4175.1078600000001</v>
      </c>
      <c r="N6" s="86">
        <f t="shared" ref="N6:N67" si="5">SUM(L6:M6)</f>
        <v>7204.7526600000001</v>
      </c>
      <c r="O6" s="84">
        <v>2.1</v>
      </c>
      <c r="P6" s="86">
        <f t="shared" ref="P6:P67" si="6">SUM(N6*O6/100)</f>
        <v>151.29980586000002</v>
      </c>
      <c r="Q6" s="84">
        <v>40</v>
      </c>
      <c r="R6" s="84">
        <v>3</v>
      </c>
      <c r="S6" s="88"/>
      <c r="T6" s="88"/>
    </row>
    <row r="7" spans="1:20" s="89" customFormat="1" ht="63.75" x14ac:dyDescent="0.3">
      <c r="A7" s="281" t="s">
        <v>434</v>
      </c>
      <c r="B7" s="278" t="s">
        <v>432</v>
      </c>
      <c r="C7" s="279" t="s">
        <v>435</v>
      </c>
      <c r="D7" s="280">
        <v>52</v>
      </c>
      <c r="E7" s="84" t="s">
        <v>291</v>
      </c>
      <c r="F7" s="84">
        <v>28.9</v>
      </c>
      <c r="G7" s="85">
        <f t="shared" si="0"/>
        <v>30.344999999999999</v>
      </c>
      <c r="H7" s="85">
        <f t="shared" si="1"/>
        <v>33.3795</v>
      </c>
      <c r="I7" s="85">
        <f t="shared" si="2"/>
        <v>3.3379500000000002</v>
      </c>
      <c r="J7" s="84">
        <v>89</v>
      </c>
      <c r="K7" s="84">
        <v>97</v>
      </c>
      <c r="L7" s="86">
        <f t="shared" si="3"/>
        <v>1404.3666000000001</v>
      </c>
      <c r="M7" s="86">
        <f t="shared" si="4"/>
        <v>2007.4431300000001</v>
      </c>
      <c r="N7" s="86">
        <f t="shared" si="5"/>
        <v>3411.8097299999999</v>
      </c>
      <c r="O7" s="84">
        <v>2.1</v>
      </c>
      <c r="P7" s="86">
        <f t="shared" si="6"/>
        <v>71.648004330000006</v>
      </c>
      <c r="Q7" s="84"/>
      <c r="R7" s="84"/>
      <c r="S7" s="88"/>
      <c r="T7" s="88"/>
    </row>
    <row r="8" spans="1:20" s="89" customFormat="1" ht="79.5" x14ac:dyDescent="0.3">
      <c r="A8" s="281" t="s">
        <v>436</v>
      </c>
      <c r="B8" s="278" t="s">
        <v>437</v>
      </c>
      <c r="C8" s="279" t="s">
        <v>438</v>
      </c>
      <c r="D8" s="280">
        <v>10</v>
      </c>
      <c r="E8" s="84" t="s">
        <v>291</v>
      </c>
      <c r="F8" s="84">
        <v>28.9</v>
      </c>
      <c r="G8" s="85">
        <f t="shared" si="0"/>
        <v>30.344999999999999</v>
      </c>
      <c r="H8" s="85">
        <f t="shared" si="1"/>
        <v>33.3795</v>
      </c>
      <c r="I8" s="85">
        <f t="shared" si="2"/>
        <v>3.3379500000000002</v>
      </c>
      <c r="J8" s="84">
        <v>104</v>
      </c>
      <c r="K8" s="84">
        <v>118</v>
      </c>
      <c r="L8" s="86">
        <f t="shared" si="3"/>
        <v>315.58800000000002</v>
      </c>
      <c r="M8" s="86">
        <f t="shared" si="4"/>
        <v>787.75620000000004</v>
      </c>
      <c r="N8" s="86">
        <f t="shared" si="5"/>
        <v>1103.3442</v>
      </c>
      <c r="O8" s="84">
        <v>2.1</v>
      </c>
      <c r="P8" s="86">
        <f t="shared" si="6"/>
        <v>23.1702282</v>
      </c>
      <c r="Q8" s="84"/>
      <c r="R8" s="84"/>
      <c r="S8" s="88"/>
      <c r="T8" s="88"/>
    </row>
    <row r="9" spans="1:20" s="89" customFormat="1" ht="79.5" x14ac:dyDescent="0.3">
      <c r="A9" s="281" t="s">
        <v>439</v>
      </c>
      <c r="B9" s="278" t="s">
        <v>440</v>
      </c>
      <c r="C9" s="279" t="s">
        <v>441</v>
      </c>
      <c r="D9" s="280">
        <v>50</v>
      </c>
      <c r="E9" s="84" t="s">
        <v>291</v>
      </c>
      <c r="F9" s="84">
        <v>28.9</v>
      </c>
      <c r="G9" s="85">
        <f t="shared" si="0"/>
        <v>30.344999999999999</v>
      </c>
      <c r="H9" s="85">
        <f t="shared" si="1"/>
        <v>33.3795</v>
      </c>
      <c r="I9" s="85">
        <f t="shared" si="2"/>
        <v>3.3379500000000002</v>
      </c>
      <c r="J9" s="84">
        <v>37</v>
      </c>
      <c r="K9" s="84">
        <v>39</v>
      </c>
      <c r="L9" s="86">
        <f t="shared" si="3"/>
        <v>561.38249999999994</v>
      </c>
      <c r="M9" s="86">
        <f t="shared" si="4"/>
        <v>781.08030000000008</v>
      </c>
      <c r="N9" s="86">
        <f t="shared" si="5"/>
        <v>1342.4628</v>
      </c>
      <c r="O9" s="84">
        <v>2.1</v>
      </c>
      <c r="P9" s="86">
        <f t="shared" si="6"/>
        <v>28.191718800000004</v>
      </c>
      <c r="Q9" s="84"/>
      <c r="R9" s="84"/>
      <c r="S9" s="88"/>
      <c r="T9" s="88"/>
    </row>
    <row r="10" spans="1:20" s="89" customFormat="1" ht="79.5" x14ac:dyDescent="0.3">
      <c r="A10" s="281" t="s">
        <v>442</v>
      </c>
      <c r="B10" s="278" t="s">
        <v>443</v>
      </c>
      <c r="C10" s="279" t="s">
        <v>438</v>
      </c>
      <c r="D10" s="280">
        <v>30</v>
      </c>
      <c r="E10" s="84" t="s">
        <v>291</v>
      </c>
      <c r="F10" s="84">
        <v>28.9</v>
      </c>
      <c r="G10" s="85">
        <f t="shared" si="0"/>
        <v>30.344999999999999</v>
      </c>
      <c r="H10" s="85">
        <f t="shared" si="1"/>
        <v>33.3795</v>
      </c>
      <c r="I10" s="85">
        <f t="shared" si="2"/>
        <v>3.3379500000000002</v>
      </c>
      <c r="J10" s="84">
        <v>104</v>
      </c>
      <c r="K10" s="84">
        <v>118</v>
      </c>
      <c r="L10" s="86">
        <f t="shared" si="3"/>
        <v>946.7639999999999</v>
      </c>
      <c r="M10" s="86">
        <f t="shared" si="4"/>
        <v>1575.5124000000001</v>
      </c>
      <c r="N10" s="86">
        <f t="shared" si="5"/>
        <v>2522.2763999999997</v>
      </c>
      <c r="O10" s="84">
        <v>2.1</v>
      </c>
      <c r="P10" s="86">
        <f t="shared" si="6"/>
        <v>52.967804399999999</v>
      </c>
      <c r="Q10" s="84"/>
      <c r="R10" s="84"/>
      <c r="S10" s="88"/>
      <c r="T10" s="88"/>
    </row>
    <row r="11" spans="1:20" s="89" customFormat="1" ht="79.5" x14ac:dyDescent="0.3">
      <c r="A11" s="281" t="s">
        <v>444</v>
      </c>
      <c r="B11" s="278" t="s">
        <v>445</v>
      </c>
      <c r="C11" s="279" t="s">
        <v>433</v>
      </c>
      <c r="D11" s="280">
        <v>48</v>
      </c>
      <c r="E11" s="84" t="s">
        <v>291</v>
      </c>
      <c r="F11" s="84">
        <v>28.9</v>
      </c>
      <c r="G11" s="85">
        <f t="shared" si="0"/>
        <v>30.344999999999999</v>
      </c>
      <c r="H11" s="85">
        <f t="shared" si="1"/>
        <v>33.3795</v>
      </c>
      <c r="I11" s="85">
        <f t="shared" si="2"/>
        <v>3.3379500000000002</v>
      </c>
      <c r="J11" s="84">
        <v>104</v>
      </c>
      <c r="K11" s="84">
        <v>118</v>
      </c>
      <c r="L11" s="86">
        <f t="shared" si="3"/>
        <v>1514.8224</v>
      </c>
      <c r="M11" s="86">
        <f t="shared" si="4"/>
        <v>2284.49298</v>
      </c>
      <c r="N11" s="86">
        <f t="shared" si="5"/>
        <v>3799.31538</v>
      </c>
      <c r="O11" s="84">
        <v>2.1</v>
      </c>
      <c r="P11" s="86">
        <f t="shared" si="6"/>
        <v>79.785622980000014</v>
      </c>
      <c r="Q11" s="84">
        <v>40</v>
      </c>
      <c r="R11" s="84">
        <v>3</v>
      </c>
      <c r="S11" s="88"/>
      <c r="T11" s="88"/>
    </row>
    <row r="12" spans="1:20" s="89" customFormat="1" ht="79.5" x14ac:dyDescent="0.3">
      <c r="A12" s="278" t="s">
        <v>446</v>
      </c>
      <c r="B12" s="278" t="s">
        <v>445</v>
      </c>
      <c r="C12" s="282" t="s">
        <v>447</v>
      </c>
      <c r="D12" s="280">
        <v>85</v>
      </c>
      <c r="E12" s="84" t="s">
        <v>291</v>
      </c>
      <c r="F12" s="84">
        <v>28.9</v>
      </c>
      <c r="G12" s="85">
        <f t="shared" si="0"/>
        <v>30.344999999999999</v>
      </c>
      <c r="H12" s="85">
        <f t="shared" si="1"/>
        <v>33.3795</v>
      </c>
      <c r="I12" s="85">
        <f t="shared" si="2"/>
        <v>3.3379500000000002</v>
      </c>
      <c r="J12" s="84">
        <v>37</v>
      </c>
      <c r="K12" s="84">
        <v>39</v>
      </c>
      <c r="L12" s="86">
        <f t="shared" si="3"/>
        <v>954.35024999999985</v>
      </c>
      <c r="M12" s="86">
        <f t="shared" si="4"/>
        <v>1236.7104750000001</v>
      </c>
      <c r="N12" s="86">
        <f t="shared" si="5"/>
        <v>2191.0607249999998</v>
      </c>
      <c r="O12" s="84">
        <v>2.1</v>
      </c>
      <c r="P12" s="86">
        <f t="shared" si="6"/>
        <v>46.012275224999996</v>
      </c>
      <c r="Q12" s="84"/>
      <c r="R12" s="84"/>
      <c r="S12" s="88"/>
      <c r="T12" s="88"/>
    </row>
    <row r="13" spans="1:20" s="89" customFormat="1" ht="63.75" x14ac:dyDescent="0.3">
      <c r="A13" s="281" t="s">
        <v>448</v>
      </c>
      <c r="B13" s="278" t="s">
        <v>449</v>
      </c>
      <c r="C13" s="279" t="s">
        <v>450</v>
      </c>
      <c r="D13" s="280">
        <v>48</v>
      </c>
      <c r="E13" s="84" t="s">
        <v>291</v>
      </c>
      <c r="F13" s="84">
        <v>30.3</v>
      </c>
      <c r="G13" s="85">
        <f t="shared" si="0"/>
        <v>31.815000000000001</v>
      </c>
      <c r="H13" s="85">
        <f t="shared" si="1"/>
        <v>34.996500000000005</v>
      </c>
      <c r="I13" s="85">
        <f t="shared" si="2"/>
        <v>3.4996500000000008</v>
      </c>
      <c r="J13" s="84">
        <v>89</v>
      </c>
      <c r="K13" s="84">
        <v>97</v>
      </c>
      <c r="L13" s="86">
        <f t="shared" si="3"/>
        <v>1359.1368</v>
      </c>
      <c r="M13" s="86">
        <f t="shared" si="4"/>
        <v>1968.9030900000005</v>
      </c>
      <c r="N13" s="86">
        <f t="shared" si="5"/>
        <v>3328.0398900000005</v>
      </c>
      <c r="O13" s="84">
        <v>2.1</v>
      </c>
      <c r="P13" s="86">
        <f t="shared" si="6"/>
        <v>69.888837690000003</v>
      </c>
      <c r="Q13" s="84">
        <v>40</v>
      </c>
      <c r="R13" s="84">
        <v>3</v>
      </c>
      <c r="S13" s="88"/>
      <c r="T13" s="88"/>
    </row>
    <row r="14" spans="1:20" s="89" customFormat="1" ht="79.5" x14ac:dyDescent="0.3">
      <c r="A14" s="281" t="s">
        <v>451</v>
      </c>
      <c r="B14" s="278" t="s">
        <v>452</v>
      </c>
      <c r="C14" s="279" t="s">
        <v>453</v>
      </c>
      <c r="D14" s="280">
        <v>18</v>
      </c>
      <c r="E14" s="84" t="s">
        <v>291</v>
      </c>
      <c r="F14" s="84">
        <v>30.3</v>
      </c>
      <c r="G14" s="85">
        <f t="shared" si="0"/>
        <v>31.815000000000001</v>
      </c>
      <c r="H14" s="85">
        <f t="shared" si="1"/>
        <v>34.996500000000005</v>
      </c>
      <c r="I14" s="85">
        <f t="shared" si="2"/>
        <v>3.4996500000000008</v>
      </c>
      <c r="J14" s="84">
        <v>89</v>
      </c>
      <c r="K14" s="84">
        <v>97</v>
      </c>
      <c r="L14" s="86">
        <f t="shared" si="3"/>
        <v>509.67630000000008</v>
      </c>
      <c r="M14" s="86">
        <f t="shared" si="4"/>
        <v>950.50494000000026</v>
      </c>
      <c r="N14" s="86">
        <f t="shared" si="5"/>
        <v>1460.1812400000003</v>
      </c>
      <c r="O14" s="84">
        <v>2.1</v>
      </c>
      <c r="P14" s="86">
        <f t="shared" si="6"/>
        <v>30.663806040000008</v>
      </c>
      <c r="Q14" s="84"/>
      <c r="R14" s="84"/>
      <c r="S14" s="88"/>
      <c r="T14" s="88"/>
    </row>
    <row r="15" spans="1:20" s="89" customFormat="1" ht="79.5" x14ac:dyDescent="0.3">
      <c r="A15" s="281" t="s">
        <v>454</v>
      </c>
      <c r="B15" s="278" t="s">
        <v>452</v>
      </c>
      <c r="C15" s="279" t="s">
        <v>455</v>
      </c>
      <c r="D15" s="280">
        <v>22</v>
      </c>
      <c r="E15" s="84" t="s">
        <v>291</v>
      </c>
      <c r="F15" s="84">
        <v>30.3</v>
      </c>
      <c r="G15" s="85">
        <f t="shared" si="0"/>
        <v>31.815000000000001</v>
      </c>
      <c r="H15" s="85">
        <f t="shared" si="1"/>
        <v>34.996500000000005</v>
      </c>
      <c r="I15" s="85">
        <f t="shared" si="2"/>
        <v>3.4996500000000008</v>
      </c>
      <c r="J15" s="84">
        <v>89</v>
      </c>
      <c r="K15" s="84">
        <v>97</v>
      </c>
      <c r="L15" s="86">
        <f t="shared" si="3"/>
        <v>622.93770000000006</v>
      </c>
      <c r="M15" s="86">
        <f t="shared" si="4"/>
        <v>1086.2913600000002</v>
      </c>
      <c r="N15" s="86">
        <f t="shared" si="5"/>
        <v>1709.2290600000001</v>
      </c>
      <c r="O15" s="84">
        <v>2.1</v>
      </c>
      <c r="P15" s="86">
        <f t="shared" si="6"/>
        <v>35.893810260000002</v>
      </c>
      <c r="Q15" s="84"/>
      <c r="R15" s="84"/>
      <c r="S15" s="88"/>
      <c r="T15" s="88"/>
    </row>
    <row r="16" spans="1:20" s="89" customFormat="1" ht="79.5" x14ac:dyDescent="0.3">
      <c r="A16" s="281" t="s">
        <v>456</v>
      </c>
      <c r="B16" s="278" t="s">
        <v>452</v>
      </c>
      <c r="C16" s="279" t="s">
        <v>457</v>
      </c>
      <c r="D16" s="280">
        <v>34</v>
      </c>
      <c r="E16" s="84" t="s">
        <v>291</v>
      </c>
      <c r="F16" s="84">
        <v>30.3</v>
      </c>
      <c r="G16" s="85">
        <f t="shared" si="0"/>
        <v>31.815000000000001</v>
      </c>
      <c r="H16" s="85">
        <f t="shared" si="1"/>
        <v>34.996500000000005</v>
      </c>
      <c r="I16" s="85">
        <f t="shared" si="2"/>
        <v>3.4996500000000008</v>
      </c>
      <c r="J16" s="84">
        <v>89</v>
      </c>
      <c r="K16" s="84">
        <v>97</v>
      </c>
      <c r="L16" s="86">
        <f t="shared" si="3"/>
        <v>962.72190000000001</v>
      </c>
      <c r="M16" s="86">
        <f t="shared" si="4"/>
        <v>1493.6506200000001</v>
      </c>
      <c r="N16" s="86">
        <f t="shared" si="5"/>
        <v>2456.3725199999999</v>
      </c>
      <c r="O16" s="84">
        <v>2.1</v>
      </c>
      <c r="P16" s="86">
        <f t="shared" si="6"/>
        <v>51.583822920000003</v>
      </c>
      <c r="Q16" s="84"/>
      <c r="R16" s="84"/>
      <c r="S16" s="88"/>
      <c r="T16" s="88"/>
    </row>
    <row r="17" spans="1:20" s="89" customFormat="1" ht="79.5" x14ac:dyDescent="0.3">
      <c r="A17" s="281" t="s">
        <v>458</v>
      </c>
      <c r="B17" s="278" t="s">
        <v>452</v>
      </c>
      <c r="C17" s="279" t="s">
        <v>459</v>
      </c>
      <c r="D17" s="280">
        <v>26</v>
      </c>
      <c r="E17" s="84" t="s">
        <v>291</v>
      </c>
      <c r="F17" s="84">
        <v>30.3</v>
      </c>
      <c r="G17" s="85">
        <f t="shared" si="0"/>
        <v>31.815000000000001</v>
      </c>
      <c r="H17" s="85">
        <f t="shared" si="1"/>
        <v>34.996500000000005</v>
      </c>
      <c r="I17" s="85">
        <f t="shared" si="2"/>
        <v>3.4996500000000008</v>
      </c>
      <c r="J17" s="84">
        <v>89</v>
      </c>
      <c r="K17" s="84">
        <v>97</v>
      </c>
      <c r="L17" s="86">
        <f t="shared" si="3"/>
        <v>736.19910000000004</v>
      </c>
      <c r="M17" s="86">
        <f t="shared" si="4"/>
        <v>1222.0777800000001</v>
      </c>
      <c r="N17" s="86">
        <f t="shared" si="5"/>
        <v>1958.2768800000001</v>
      </c>
      <c r="O17" s="84">
        <v>2.1</v>
      </c>
      <c r="P17" s="86">
        <f t="shared" si="6"/>
        <v>41.12381448</v>
      </c>
      <c r="Q17" s="84"/>
      <c r="R17" s="84"/>
      <c r="S17" s="88"/>
      <c r="T17" s="88"/>
    </row>
    <row r="18" spans="1:20" s="89" customFormat="1" ht="79.5" x14ac:dyDescent="0.3">
      <c r="A18" s="281" t="s">
        <v>460</v>
      </c>
      <c r="B18" s="278" t="s">
        <v>440</v>
      </c>
      <c r="C18" s="279" t="s">
        <v>461</v>
      </c>
      <c r="D18" s="280">
        <v>20</v>
      </c>
      <c r="E18" s="84" t="s">
        <v>291</v>
      </c>
      <c r="F18" s="84">
        <v>28.9</v>
      </c>
      <c r="G18" s="85">
        <f t="shared" si="0"/>
        <v>30.344999999999999</v>
      </c>
      <c r="H18" s="85">
        <f t="shared" si="1"/>
        <v>33.3795</v>
      </c>
      <c r="I18" s="85">
        <f t="shared" si="2"/>
        <v>3.3379500000000002</v>
      </c>
      <c r="J18" s="84">
        <v>89</v>
      </c>
      <c r="K18" s="84">
        <v>97</v>
      </c>
      <c r="L18" s="86">
        <f t="shared" si="3"/>
        <v>540.14099999999996</v>
      </c>
      <c r="M18" s="86">
        <f t="shared" si="4"/>
        <v>971.34345000000008</v>
      </c>
      <c r="N18" s="86">
        <f t="shared" si="5"/>
        <v>1511.4844499999999</v>
      </c>
      <c r="O18" s="84">
        <v>2.1</v>
      </c>
      <c r="P18" s="86">
        <f t="shared" si="6"/>
        <v>31.741173450000002</v>
      </c>
      <c r="Q18" s="84"/>
      <c r="R18" s="84"/>
      <c r="S18" s="88"/>
      <c r="T18" s="88"/>
    </row>
    <row r="19" spans="1:20" s="89" customFormat="1" x14ac:dyDescent="0.3">
      <c r="A19" s="82"/>
      <c r="B19" s="82"/>
      <c r="C19" s="283"/>
      <c r="D19" s="84"/>
      <c r="E19" s="84"/>
      <c r="F19" s="84"/>
      <c r="G19" s="85">
        <f t="shared" si="0"/>
        <v>0</v>
      </c>
      <c r="H19" s="85">
        <f t="shared" si="1"/>
        <v>0</v>
      </c>
      <c r="I19" s="85">
        <f t="shared" si="2"/>
        <v>0</v>
      </c>
      <c r="J19" s="84"/>
      <c r="K19" s="84"/>
      <c r="L19" s="86">
        <f t="shared" si="3"/>
        <v>0</v>
      </c>
      <c r="M19" s="86">
        <f t="shared" si="4"/>
        <v>0</v>
      </c>
      <c r="N19" s="86">
        <f t="shared" si="5"/>
        <v>0</v>
      </c>
      <c r="O19" s="84"/>
      <c r="P19" s="86">
        <f t="shared" si="6"/>
        <v>0</v>
      </c>
      <c r="Q19" s="84"/>
      <c r="R19" s="84"/>
      <c r="S19" s="88"/>
      <c r="T19" s="88"/>
    </row>
    <row r="20" spans="1:20" s="89" customFormat="1" ht="63.75" x14ac:dyDescent="0.3">
      <c r="A20" s="284" t="s">
        <v>462</v>
      </c>
      <c r="B20" s="278" t="s">
        <v>463</v>
      </c>
      <c r="C20" s="285" t="s">
        <v>450</v>
      </c>
      <c r="D20" s="280">
        <v>48</v>
      </c>
      <c r="E20" s="280" t="s">
        <v>291</v>
      </c>
      <c r="F20" s="84">
        <v>30.3</v>
      </c>
      <c r="G20" s="85">
        <f t="shared" si="0"/>
        <v>31.815000000000001</v>
      </c>
      <c r="H20" s="85">
        <f t="shared" si="1"/>
        <v>34.996500000000005</v>
      </c>
      <c r="I20" s="85">
        <f t="shared" si="2"/>
        <v>3.4996500000000008</v>
      </c>
      <c r="J20" s="84">
        <v>89</v>
      </c>
      <c r="K20" s="84">
        <v>97</v>
      </c>
      <c r="L20" s="86">
        <f t="shared" si="3"/>
        <v>1359.1368</v>
      </c>
      <c r="M20" s="86">
        <f t="shared" si="4"/>
        <v>1968.9030900000005</v>
      </c>
      <c r="N20" s="86">
        <f t="shared" si="5"/>
        <v>3328.0398900000005</v>
      </c>
      <c r="O20" s="84">
        <v>2.1</v>
      </c>
      <c r="P20" s="86">
        <f t="shared" si="6"/>
        <v>69.888837690000003</v>
      </c>
      <c r="Q20" s="84"/>
      <c r="R20" s="84"/>
      <c r="S20" s="88"/>
      <c r="T20" s="88"/>
    </row>
    <row r="21" spans="1:20" s="89" customFormat="1" ht="63.75" x14ac:dyDescent="0.3">
      <c r="A21" s="278"/>
      <c r="B21" s="278" t="s">
        <v>464</v>
      </c>
      <c r="C21" s="278" t="s">
        <v>465</v>
      </c>
      <c r="D21" s="280">
        <v>40</v>
      </c>
      <c r="E21" s="280" t="s">
        <v>291</v>
      </c>
      <c r="F21" s="84">
        <v>16.399999999999999</v>
      </c>
      <c r="G21" s="85">
        <f t="shared" si="0"/>
        <v>17.22</v>
      </c>
      <c r="H21" s="85">
        <f t="shared" si="1"/>
        <v>18.942</v>
      </c>
      <c r="I21" s="85">
        <f t="shared" si="2"/>
        <v>1.8942000000000001</v>
      </c>
      <c r="J21" s="84">
        <v>89</v>
      </c>
      <c r="K21" s="84">
        <v>97</v>
      </c>
      <c r="L21" s="86">
        <f t="shared" si="3"/>
        <v>613.03200000000004</v>
      </c>
      <c r="M21" s="86">
        <f t="shared" si="4"/>
        <v>918.68700000000001</v>
      </c>
      <c r="N21" s="86">
        <f t="shared" si="5"/>
        <v>1531.7190000000001</v>
      </c>
      <c r="O21" s="84">
        <v>1.7</v>
      </c>
      <c r="P21" s="86">
        <f t="shared" si="6"/>
        <v>26.039223000000003</v>
      </c>
      <c r="Q21" s="84">
        <v>5</v>
      </c>
      <c r="R21" s="84">
        <v>1</v>
      </c>
      <c r="S21" s="88"/>
      <c r="T21" s="88"/>
    </row>
    <row r="22" spans="1:20" s="89" customFormat="1" x14ac:dyDescent="0.3">
      <c r="A22" s="82"/>
      <c r="B22" s="82"/>
      <c r="C22" s="82"/>
      <c r="D22" s="84"/>
      <c r="E22" s="84"/>
      <c r="F22" s="84"/>
      <c r="G22" s="85">
        <f t="shared" si="0"/>
        <v>0</v>
      </c>
      <c r="H22" s="85">
        <f t="shared" si="1"/>
        <v>0</v>
      </c>
      <c r="I22" s="85">
        <f t="shared" si="2"/>
        <v>0</v>
      </c>
      <c r="J22" s="84"/>
      <c r="K22" s="84"/>
      <c r="L22" s="86">
        <f t="shared" si="3"/>
        <v>0</v>
      </c>
      <c r="M22" s="86">
        <f t="shared" si="4"/>
        <v>0</v>
      </c>
      <c r="N22" s="86">
        <f t="shared" si="5"/>
        <v>0</v>
      </c>
      <c r="O22" s="84"/>
      <c r="P22" s="86">
        <f t="shared" si="6"/>
        <v>0</v>
      </c>
      <c r="Q22" s="84"/>
      <c r="R22" s="84"/>
      <c r="S22" s="88"/>
      <c r="T22" s="88"/>
    </row>
    <row r="23" spans="1:20" s="89" customFormat="1" hidden="1" x14ac:dyDescent="0.3">
      <c r="A23" s="82"/>
      <c r="B23" s="82"/>
      <c r="C23" s="82"/>
      <c r="D23" s="84"/>
      <c r="E23" s="84"/>
      <c r="F23" s="84"/>
      <c r="G23" s="85">
        <f t="shared" si="0"/>
        <v>0</v>
      </c>
      <c r="H23" s="85">
        <f t="shared" si="1"/>
        <v>0</v>
      </c>
      <c r="I23" s="85">
        <f t="shared" si="2"/>
        <v>0</v>
      </c>
      <c r="J23" s="84"/>
      <c r="K23" s="84"/>
      <c r="L23" s="86">
        <f t="shared" si="3"/>
        <v>0</v>
      </c>
      <c r="M23" s="86">
        <f t="shared" si="4"/>
        <v>0</v>
      </c>
      <c r="N23" s="86">
        <f t="shared" si="5"/>
        <v>0</v>
      </c>
      <c r="O23" s="84"/>
      <c r="P23" s="86">
        <f t="shared" si="6"/>
        <v>0</v>
      </c>
      <c r="Q23" s="84"/>
      <c r="R23" s="84"/>
      <c r="S23" s="88"/>
      <c r="T23" s="88"/>
    </row>
    <row r="24" spans="1:20" s="89" customFormat="1" hidden="1" x14ac:dyDescent="0.3">
      <c r="A24" s="82"/>
      <c r="B24" s="82"/>
      <c r="C24" s="82"/>
      <c r="D24" s="84"/>
      <c r="E24" s="84"/>
      <c r="F24" s="84"/>
      <c r="G24" s="85">
        <f t="shared" si="0"/>
        <v>0</v>
      </c>
      <c r="H24" s="85">
        <f t="shared" si="1"/>
        <v>0</v>
      </c>
      <c r="I24" s="85">
        <f t="shared" si="2"/>
        <v>0</v>
      </c>
      <c r="J24" s="84"/>
      <c r="K24" s="84"/>
      <c r="L24" s="86">
        <f t="shared" si="3"/>
        <v>0</v>
      </c>
      <c r="M24" s="86">
        <f t="shared" si="4"/>
        <v>0</v>
      </c>
      <c r="N24" s="86">
        <f t="shared" si="5"/>
        <v>0</v>
      </c>
      <c r="O24" s="84"/>
      <c r="P24" s="86">
        <f t="shared" si="6"/>
        <v>0</v>
      </c>
      <c r="Q24" s="84"/>
      <c r="R24" s="84"/>
      <c r="S24" s="88"/>
      <c r="T24" s="88"/>
    </row>
    <row r="25" spans="1:20" s="89" customFormat="1" hidden="1" x14ac:dyDescent="0.3">
      <c r="A25" s="82"/>
      <c r="B25" s="82"/>
      <c r="C25" s="82"/>
      <c r="D25" s="84"/>
      <c r="E25" s="84"/>
      <c r="F25" s="84"/>
      <c r="G25" s="85">
        <f t="shared" si="0"/>
        <v>0</v>
      </c>
      <c r="H25" s="85">
        <f t="shared" si="1"/>
        <v>0</v>
      </c>
      <c r="I25" s="85">
        <f t="shared" si="2"/>
        <v>0</v>
      </c>
      <c r="J25" s="84"/>
      <c r="K25" s="84"/>
      <c r="L25" s="86">
        <f t="shared" si="3"/>
        <v>0</v>
      </c>
      <c r="M25" s="86">
        <f t="shared" si="4"/>
        <v>0</v>
      </c>
      <c r="N25" s="86">
        <f t="shared" si="5"/>
        <v>0</v>
      </c>
      <c r="O25" s="84"/>
      <c r="P25" s="86">
        <f t="shared" si="6"/>
        <v>0</v>
      </c>
      <c r="Q25" s="84"/>
      <c r="R25" s="84"/>
      <c r="S25" s="88"/>
      <c r="T25" s="88"/>
    </row>
    <row r="26" spans="1:20" s="89" customFormat="1" hidden="1" x14ac:dyDescent="0.3">
      <c r="A26" s="82"/>
      <c r="B26" s="82"/>
      <c r="C26" s="82"/>
      <c r="D26" s="84"/>
      <c r="E26" s="84"/>
      <c r="F26" s="84"/>
      <c r="G26" s="85">
        <f t="shared" si="0"/>
        <v>0</v>
      </c>
      <c r="H26" s="85">
        <f t="shared" si="1"/>
        <v>0</v>
      </c>
      <c r="I26" s="85">
        <f t="shared" si="2"/>
        <v>0</v>
      </c>
      <c r="J26" s="84"/>
      <c r="K26" s="84"/>
      <c r="L26" s="86">
        <f t="shared" si="3"/>
        <v>0</v>
      </c>
      <c r="M26" s="86">
        <f t="shared" si="4"/>
        <v>0</v>
      </c>
      <c r="N26" s="86">
        <f t="shared" si="5"/>
        <v>0</v>
      </c>
      <c r="O26" s="84"/>
      <c r="P26" s="86">
        <f t="shared" si="6"/>
        <v>0</v>
      </c>
      <c r="Q26" s="84"/>
      <c r="R26" s="84"/>
      <c r="S26" s="88"/>
      <c r="T26" s="88"/>
    </row>
    <row r="27" spans="1:20" s="89" customFormat="1" hidden="1" x14ac:dyDescent="0.3">
      <c r="A27" s="82"/>
      <c r="B27" s="82"/>
      <c r="C27" s="82"/>
      <c r="D27" s="84"/>
      <c r="E27" s="84"/>
      <c r="F27" s="84"/>
      <c r="G27" s="85">
        <f t="shared" si="0"/>
        <v>0</v>
      </c>
      <c r="H27" s="85">
        <f t="shared" si="1"/>
        <v>0</v>
      </c>
      <c r="I27" s="85">
        <f t="shared" si="2"/>
        <v>0</v>
      </c>
      <c r="J27" s="84"/>
      <c r="K27" s="84"/>
      <c r="L27" s="86">
        <f t="shared" si="3"/>
        <v>0</v>
      </c>
      <c r="M27" s="86">
        <f t="shared" si="4"/>
        <v>0</v>
      </c>
      <c r="N27" s="86">
        <f t="shared" si="5"/>
        <v>0</v>
      </c>
      <c r="O27" s="84"/>
      <c r="P27" s="86">
        <f t="shared" si="6"/>
        <v>0</v>
      </c>
      <c r="Q27" s="84"/>
      <c r="R27" s="84"/>
      <c r="S27" s="88"/>
      <c r="T27" s="88"/>
    </row>
    <row r="28" spans="1:20" s="89" customFormat="1" hidden="1" x14ac:dyDescent="0.3">
      <c r="A28" s="82"/>
      <c r="B28" s="82"/>
      <c r="C28" s="82"/>
      <c r="D28" s="84"/>
      <c r="E28" s="84"/>
      <c r="F28" s="84"/>
      <c r="G28" s="85">
        <f t="shared" si="0"/>
        <v>0</v>
      </c>
      <c r="H28" s="85">
        <f t="shared" si="1"/>
        <v>0</v>
      </c>
      <c r="I28" s="85">
        <f t="shared" si="2"/>
        <v>0</v>
      </c>
      <c r="J28" s="84"/>
      <c r="K28" s="84"/>
      <c r="L28" s="86">
        <f t="shared" si="3"/>
        <v>0</v>
      </c>
      <c r="M28" s="86">
        <f t="shared" si="4"/>
        <v>0</v>
      </c>
      <c r="N28" s="86">
        <f t="shared" si="5"/>
        <v>0</v>
      </c>
      <c r="O28" s="84"/>
      <c r="P28" s="86">
        <f t="shared" si="6"/>
        <v>0</v>
      </c>
      <c r="Q28" s="84"/>
      <c r="R28" s="84"/>
      <c r="S28" s="88"/>
      <c r="T28" s="88"/>
    </row>
    <row r="29" spans="1:20" s="89" customFormat="1" hidden="1" x14ac:dyDescent="0.3">
      <c r="A29" s="82"/>
      <c r="B29" s="82"/>
      <c r="C29" s="82"/>
      <c r="D29" s="84"/>
      <c r="E29" s="84"/>
      <c r="F29" s="84"/>
      <c r="G29" s="85">
        <f t="shared" si="0"/>
        <v>0</v>
      </c>
      <c r="H29" s="85">
        <f t="shared" si="1"/>
        <v>0</v>
      </c>
      <c r="I29" s="85">
        <f t="shared" si="2"/>
        <v>0</v>
      </c>
      <c r="J29" s="84"/>
      <c r="K29" s="84"/>
      <c r="L29" s="86">
        <f t="shared" si="3"/>
        <v>0</v>
      </c>
      <c r="M29" s="86">
        <f t="shared" si="4"/>
        <v>0</v>
      </c>
      <c r="N29" s="86">
        <f t="shared" si="5"/>
        <v>0</v>
      </c>
      <c r="O29" s="84"/>
      <c r="P29" s="86">
        <f t="shared" si="6"/>
        <v>0</v>
      </c>
      <c r="Q29" s="84"/>
      <c r="R29" s="84"/>
      <c r="S29" s="88"/>
      <c r="T29" s="88"/>
    </row>
    <row r="30" spans="1:20" s="89" customFormat="1" hidden="1" x14ac:dyDescent="0.3">
      <c r="A30" s="82"/>
      <c r="B30" s="82"/>
      <c r="C30" s="82"/>
      <c r="D30" s="84"/>
      <c r="E30" s="84"/>
      <c r="F30" s="84"/>
      <c r="G30" s="85">
        <f t="shared" si="0"/>
        <v>0</v>
      </c>
      <c r="H30" s="85">
        <f t="shared" si="1"/>
        <v>0</v>
      </c>
      <c r="I30" s="85">
        <f t="shared" si="2"/>
        <v>0</v>
      </c>
      <c r="J30" s="84"/>
      <c r="K30" s="84"/>
      <c r="L30" s="86">
        <f t="shared" si="3"/>
        <v>0</v>
      </c>
      <c r="M30" s="86">
        <f t="shared" si="4"/>
        <v>0</v>
      </c>
      <c r="N30" s="86">
        <f t="shared" si="5"/>
        <v>0</v>
      </c>
      <c r="O30" s="84"/>
      <c r="P30" s="86">
        <f t="shared" si="6"/>
        <v>0</v>
      </c>
      <c r="Q30" s="84"/>
      <c r="R30" s="84"/>
      <c r="S30" s="88"/>
      <c r="T30" s="88"/>
    </row>
    <row r="31" spans="1:20" s="89" customFormat="1" hidden="1" x14ac:dyDescent="0.3">
      <c r="A31" s="82"/>
      <c r="B31" s="82"/>
      <c r="C31" s="82"/>
      <c r="D31" s="84"/>
      <c r="E31" s="84"/>
      <c r="F31" s="84"/>
      <c r="G31" s="85">
        <f t="shared" si="0"/>
        <v>0</v>
      </c>
      <c r="H31" s="85">
        <f t="shared" si="1"/>
        <v>0</v>
      </c>
      <c r="I31" s="85">
        <f t="shared" si="2"/>
        <v>0</v>
      </c>
      <c r="J31" s="84"/>
      <c r="K31" s="84"/>
      <c r="L31" s="86">
        <f t="shared" si="3"/>
        <v>0</v>
      </c>
      <c r="M31" s="86">
        <f t="shared" si="4"/>
        <v>0</v>
      </c>
      <c r="N31" s="86">
        <f t="shared" si="5"/>
        <v>0</v>
      </c>
      <c r="O31" s="84"/>
      <c r="P31" s="86">
        <f t="shared" si="6"/>
        <v>0</v>
      </c>
      <c r="Q31" s="84"/>
      <c r="R31" s="84"/>
      <c r="S31" s="88"/>
      <c r="T31" s="88"/>
    </row>
    <row r="32" spans="1:20" s="89" customFormat="1" hidden="1" x14ac:dyDescent="0.3">
      <c r="A32" s="82"/>
      <c r="B32" s="82"/>
      <c r="C32" s="82"/>
      <c r="D32" s="84"/>
      <c r="E32" s="84"/>
      <c r="F32" s="84"/>
      <c r="G32" s="85">
        <f t="shared" si="0"/>
        <v>0</v>
      </c>
      <c r="H32" s="85">
        <f t="shared" si="1"/>
        <v>0</v>
      </c>
      <c r="I32" s="85">
        <f t="shared" si="2"/>
        <v>0</v>
      </c>
      <c r="J32" s="84"/>
      <c r="K32" s="84"/>
      <c r="L32" s="86">
        <f t="shared" si="3"/>
        <v>0</v>
      </c>
      <c r="M32" s="86">
        <f t="shared" si="4"/>
        <v>0</v>
      </c>
      <c r="N32" s="86">
        <f t="shared" si="5"/>
        <v>0</v>
      </c>
      <c r="O32" s="84"/>
      <c r="P32" s="86">
        <f t="shared" si="6"/>
        <v>0</v>
      </c>
      <c r="Q32" s="84"/>
      <c r="R32" s="84"/>
      <c r="S32" s="88"/>
      <c r="T32" s="88"/>
    </row>
    <row r="33" spans="1:20" s="89" customFormat="1" hidden="1" x14ac:dyDescent="0.3">
      <c r="A33" s="82"/>
      <c r="B33" s="82"/>
      <c r="C33" s="82"/>
      <c r="D33" s="84"/>
      <c r="E33" s="84"/>
      <c r="F33" s="84"/>
      <c r="G33" s="85">
        <f t="shared" si="0"/>
        <v>0</v>
      </c>
      <c r="H33" s="85">
        <f t="shared" si="1"/>
        <v>0</v>
      </c>
      <c r="I33" s="85">
        <f t="shared" si="2"/>
        <v>0</v>
      </c>
      <c r="J33" s="84"/>
      <c r="K33" s="84"/>
      <c r="L33" s="86">
        <f t="shared" si="3"/>
        <v>0</v>
      </c>
      <c r="M33" s="86">
        <f t="shared" si="4"/>
        <v>0</v>
      </c>
      <c r="N33" s="86">
        <f t="shared" si="5"/>
        <v>0</v>
      </c>
      <c r="O33" s="84"/>
      <c r="P33" s="86">
        <f t="shared" si="6"/>
        <v>0</v>
      </c>
      <c r="Q33" s="84"/>
      <c r="R33" s="84"/>
      <c r="S33" s="88"/>
      <c r="T33" s="88"/>
    </row>
    <row r="34" spans="1:20" s="89" customFormat="1" hidden="1" x14ac:dyDescent="0.3">
      <c r="A34" s="82"/>
      <c r="B34" s="82"/>
      <c r="C34" s="82"/>
      <c r="D34" s="84"/>
      <c r="E34" s="84"/>
      <c r="F34" s="84"/>
      <c r="G34" s="85">
        <f t="shared" si="0"/>
        <v>0</v>
      </c>
      <c r="H34" s="85">
        <f t="shared" si="1"/>
        <v>0</v>
      </c>
      <c r="I34" s="85">
        <f t="shared" si="2"/>
        <v>0</v>
      </c>
      <c r="J34" s="84"/>
      <c r="K34" s="84"/>
      <c r="L34" s="86">
        <f t="shared" si="3"/>
        <v>0</v>
      </c>
      <c r="M34" s="86">
        <f t="shared" si="4"/>
        <v>0</v>
      </c>
      <c r="N34" s="86">
        <f t="shared" si="5"/>
        <v>0</v>
      </c>
      <c r="O34" s="84"/>
      <c r="P34" s="86">
        <f t="shared" si="6"/>
        <v>0</v>
      </c>
      <c r="Q34" s="84"/>
      <c r="R34" s="84"/>
      <c r="S34" s="88"/>
      <c r="T34" s="88"/>
    </row>
    <row r="35" spans="1:20" s="89" customFormat="1" hidden="1" x14ac:dyDescent="0.3">
      <c r="A35" s="82"/>
      <c r="B35" s="82"/>
      <c r="C35" s="82"/>
      <c r="D35" s="84"/>
      <c r="E35" s="84"/>
      <c r="F35" s="84"/>
      <c r="G35" s="85">
        <f t="shared" si="0"/>
        <v>0</v>
      </c>
      <c r="H35" s="85">
        <f t="shared" si="1"/>
        <v>0</v>
      </c>
      <c r="I35" s="85">
        <f t="shared" si="2"/>
        <v>0</v>
      </c>
      <c r="J35" s="84"/>
      <c r="K35" s="84"/>
      <c r="L35" s="86">
        <f t="shared" si="3"/>
        <v>0</v>
      </c>
      <c r="M35" s="86">
        <f t="shared" si="4"/>
        <v>0</v>
      </c>
      <c r="N35" s="86">
        <f t="shared" si="5"/>
        <v>0</v>
      </c>
      <c r="O35" s="84"/>
      <c r="P35" s="86">
        <f t="shared" si="6"/>
        <v>0</v>
      </c>
      <c r="Q35" s="84"/>
      <c r="R35" s="84"/>
      <c r="S35" s="88"/>
      <c r="T35" s="88"/>
    </row>
    <row r="36" spans="1:20" s="89" customFormat="1" hidden="1" x14ac:dyDescent="0.3">
      <c r="A36" s="82"/>
      <c r="B36" s="82"/>
      <c r="C36" s="82"/>
      <c r="D36" s="84"/>
      <c r="E36" s="84"/>
      <c r="F36" s="84"/>
      <c r="G36" s="85">
        <f t="shared" si="0"/>
        <v>0</v>
      </c>
      <c r="H36" s="85">
        <f t="shared" si="1"/>
        <v>0</v>
      </c>
      <c r="I36" s="85">
        <f t="shared" si="2"/>
        <v>0</v>
      </c>
      <c r="J36" s="84"/>
      <c r="K36" s="84"/>
      <c r="L36" s="86">
        <f t="shared" si="3"/>
        <v>0</v>
      </c>
      <c r="M36" s="86">
        <f t="shared" si="4"/>
        <v>0</v>
      </c>
      <c r="N36" s="86">
        <f t="shared" si="5"/>
        <v>0</v>
      </c>
      <c r="O36" s="84"/>
      <c r="P36" s="86">
        <f t="shared" si="6"/>
        <v>0</v>
      </c>
      <c r="Q36" s="84"/>
      <c r="R36" s="84"/>
      <c r="S36" s="88"/>
      <c r="T36" s="88"/>
    </row>
    <row r="37" spans="1:20" s="89" customFormat="1" hidden="1" x14ac:dyDescent="0.3">
      <c r="A37" s="82"/>
      <c r="B37" s="82"/>
      <c r="C37" s="82"/>
      <c r="D37" s="84"/>
      <c r="E37" s="84"/>
      <c r="F37" s="84"/>
      <c r="G37" s="85">
        <f t="shared" si="0"/>
        <v>0</v>
      </c>
      <c r="H37" s="85">
        <f t="shared" si="1"/>
        <v>0</v>
      </c>
      <c r="I37" s="85">
        <f t="shared" si="2"/>
        <v>0</v>
      </c>
      <c r="J37" s="84"/>
      <c r="K37" s="84"/>
      <c r="L37" s="86">
        <f t="shared" si="3"/>
        <v>0</v>
      </c>
      <c r="M37" s="86">
        <f t="shared" si="4"/>
        <v>0</v>
      </c>
      <c r="N37" s="86">
        <f t="shared" si="5"/>
        <v>0</v>
      </c>
      <c r="O37" s="84"/>
      <c r="P37" s="86">
        <f t="shared" si="6"/>
        <v>0</v>
      </c>
      <c r="Q37" s="84"/>
      <c r="R37" s="84"/>
      <c r="S37" s="88"/>
      <c r="T37" s="88"/>
    </row>
    <row r="38" spans="1:20" s="89" customFormat="1" hidden="1" x14ac:dyDescent="0.3">
      <c r="A38" s="82"/>
      <c r="B38" s="82"/>
      <c r="C38" s="82"/>
      <c r="D38" s="84"/>
      <c r="E38" s="84"/>
      <c r="F38" s="84"/>
      <c r="G38" s="85">
        <f t="shared" si="0"/>
        <v>0</v>
      </c>
      <c r="H38" s="85">
        <f t="shared" si="1"/>
        <v>0</v>
      </c>
      <c r="I38" s="85">
        <f t="shared" si="2"/>
        <v>0</v>
      </c>
      <c r="J38" s="84"/>
      <c r="K38" s="84"/>
      <c r="L38" s="86">
        <f t="shared" si="3"/>
        <v>0</v>
      </c>
      <c r="M38" s="86">
        <f t="shared" si="4"/>
        <v>0</v>
      </c>
      <c r="N38" s="86">
        <f t="shared" si="5"/>
        <v>0</v>
      </c>
      <c r="O38" s="84"/>
      <c r="P38" s="86">
        <f t="shared" si="6"/>
        <v>0</v>
      </c>
      <c r="Q38" s="84"/>
      <c r="R38" s="84"/>
      <c r="S38" s="88"/>
      <c r="T38" s="88"/>
    </row>
    <row r="39" spans="1:20" s="89" customFormat="1" hidden="1" x14ac:dyDescent="0.3">
      <c r="A39" s="82"/>
      <c r="B39" s="82"/>
      <c r="C39" s="82"/>
      <c r="D39" s="84"/>
      <c r="E39" s="84"/>
      <c r="F39" s="84"/>
      <c r="G39" s="85">
        <f t="shared" si="0"/>
        <v>0</v>
      </c>
      <c r="H39" s="85">
        <f t="shared" si="1"/>
        <v>0</v>
      </c>
      <c r="I39" s="85">
        <f t="shared" si="2"/>
        <v>0</v>
      </c>
      <c r="J39" s="84"/>
      <c r="K39" s="84"/>
      <c r="L39" s="86">
        <f t="shared" si="3"/>
        <v>0</v>
      </c>
      <c r="M39" s="86">
        <f t="shared" si="4"/>
        <v>0</v>
      </c>
      <c r="N39" s="86">
        <f t="shared" si="5"/>
        <v>0</v>
      </c>
      <c r="O39" s="84"/>
      <c r="P39" s="86">
        <f t="shared" si="6"/>
        <v>0</v>
      </c>
      <c r="Q39" s="84"/>
      <c r="R39" s="84"/>
      <c r="S39" s="88"/>
      <c r="T39" s="88"/>
    </row>
    <row r="40" spans="1:20" s="89" customFormat="1" hidden="1" x14ac:dyDescent="0.3">
      <c r="A40" s="82"/>
      <c r="B40" s="82"/>
      <c r="C40" s="82"/>
      <c r="D40" s="84"/>
      <c r="E40" s="84"/>
      <c r="F40" s="84"/>
      <c r="G40" s="85">
        <f t="shared" si="0"/>
        <v>0</v>
      </c>
      <c r="H40" s="85">
        <f t="shared" si="1"/>
        <v>0</v>
      </c>
      <c r="I40" s="85">
        <f t="shared" si="2"/>
        <v>0</v>
      </c>
      <c r="J40" s="84"/>
      <c r="K40" s="84"/>
      <c r="L40" s="86">
        <f t="shared" si="3"/>
        <v>0</v>
      </c>
      <c r="M40" s="86">
        <f t="shared" si="4"/>
        <v>0</v>
      </c>
      <c r="N40" s="86">
        <f t="shared" si="5"/>
        <v>0</v>
      </c>
      <c r="O40" s="84"/>
      <c r="P40" s="86">
        <f t="shared" si="6"/>
        <v>0</v>
      </c>
      <c r="Q40" s="84"/>
      <c r="R40" s="84"/>
      <c r="S40" s="88"/>
      <c r="T40" s="88"/>
    </row>
    <row r="41" spans="1:20" s="89" customFormat="1" hidden="1" x14ac:dyDescent="0.3">
      <c r="A41" s="82"/>
      <c r="B41" s="82"/>
      <c r="C41" s="82"/>
      <c r="D41" s="84"/>
      <c r="E41" s="84"/>
      <c r="F41" s="84"/>
      <c r="G41" s="85">
        <f t="shared" si="0"/>
        <v>0</v>
      </c>
      <c r="H41" s="85">
        <f t="shared" si="1"/>
        <v>0</v>
      </c>
      <c r="I41" s="85">
        <f t="shared" si="2"/>
        <v>0</v>
      </c>
      <c r="J41" s="84"/>
      <c r="K41" s="84"/>
      <c r="L41" s="86">
        <f t="shared" si="3"/>
        <v>0</v>
      </c>
      <c r="M41" s="86">
        <f t="shared" si="4"/>
        <v>0</v>
      </c>
      <c r="N41" s="86">
        <f t="shared" si="5"/>
        <v>0</v>
      </c>
      <c r="O41" s="84"/>
      <c r="P41" s="86">
        <f t="shared" si="6"/>
        <v>0</v>
      </c>
      <c r="Q41" s="84"/>
      <c r="R41" s="84"/>
      <c r="S41" s="88"/>
      <c r="T41" s="88"/>
    </row>
    <row r="42" spans="1:20" s="89" customFormat="1" hidden="1" x14ac:dyDescent="0.3">
      <c r="A42" s="82"/>
      <c r="B42" s="82"/>
      <c r="C42" s="82"/>
      <c r="D42" s="84"/>
      <c r="E42" s="84"/>
      <c r="F42" s="84"/>
      <c r="G42" s="85">
        <f t="shared" si="0"/>
        <v>0</v>
      </c>
      <c r="H42" s="85">
        <f t="shared" si="1"/>
        <v>0</v>
      </c>
      <c r="I42" s="85">
        <f t="shared" si="2"/>
        <v>0</v>
      </c>
      <c r="J42" s="84"/>
      <c r="K42" s="84"/>
      <c r="L42" s="86">
        <f t="shared" si="3"/>
        <v>0</v>
      </c>
      <c r="M42" s="86">
        <f t="shared" si="4"/>
        <v>0</v>
      </c>
      <c r="N42" s="86">
        <f t="shared" si="5"/>
        <v>0</v>
      </c>
      <c r="O42" s="84"/>
      <c r="P42" s="86">
        <f t="shared" si="6"/>
        <v>0</v>
      </c>
      <c r="Q42" s="84"/>
      <c r="R42" s="84"/>
      <c r="S42" s="88"/>
      <c r="T42" s="88"/>
    </row>
    <row r="43" spans="1:20" s="89" customFormat="1" hidden="1" x14ac:dyDescent="0.3">
      <c r="A43" s="82"/>
      <c r="B43" s="82"/>
      <c r="C43" s="82"/>
      <c r="D43" s="84"/>
      <c r="E43" s="84"/>
      <c r="F43" s="84"/>
      <c r="G43" s="85">
        <f t="shared" si="0"/>
        <v>0</v>
      </c>
      <c r="H43" s="85">
        <f t="shared" si="1"/>
        <v>0</v>
      </c>
      <c r="I43" s="85">
        <f t="shared" si="2"/>
        <v>0</v>
      </c>
      <c r="J43" s="84"/>
      <c r="K43" s="84"/>
      <c r="L43" s="86">
        <f t="shared" si="3"/>
        <v>0</v>
      </c>
      <c r="M43" s="86">
        <f t="shared" si="4"/>
        <v>0</v>
      </c>
      <c r="N43" s="86">
        <f t="shared" si="5"/>
        <v>0</v>
      </c>
      <c r="O43" s="84"/>
      <c r="P43" s="86">
        <f t="shared" si="6"/>
        <v>0</v>
      </c>
      <c r="Q43" s="84"/>
      <c r="R43" s="84"/>
      <c r="S43" s="88"/>
      <c r="T43" s="88"/>
    </row>
    <row r="44" spans="1:20" s="89" customFormat="1" hidden="1" x14ac:dyDescent="0.3">
      <c r="A44" s="82"/>
      <c r="B44" s="82"/>
      <c r="C44" s="82"/>
      <c r="D44" s="84"/>
      <c r="E44" s="84"/>
      <c r="F44" s="84"/>
      <c r="G44" s="85">
        <f t="shared" si="0"/>
        <v>0</v>
      </c>
      <c r="H44" s="85">
        <f t="shared" si="1"/>
        <v>0</v>
      </c>
      <c r="I44" s="85">
        <f t="shared" si="2"/>
        <v>0</v>
      </c>
      <c r="J44" s="84"/>
      <c r="K44" s="84"/>
      <c r="L44" s="86">
        <f t="shared" si="3"/>
        <v>0</v>
      </c>
      <c r="M44" s="86">
        <f t="shared" si="4"/>
        <v>0</v>
      </c>
      <c r="N44" s="86">
        <f t="shared" si="5"/>
        <v>0</v>
      </c>
      <c r="O44" s="84"/>
      <c r="P44" s="86">
        <f t="shared" si="6"/>
        <v>0</v>
      </c>
      <c r="Q44" s="84"/>
      <c r="R44" s="84"/>
      <c r="S44" s="88"/>
      <c r="T44" s="88"/>
    </row>
    <row r="45" spans="1:20" s="89" customFormat="1" hidden="1" x14ac:dyDescent="0.3">
      <c r="A45" s="82"/>
      <c r="B45" s="82"/>
      <c r="C45" s="82"/>
      <c r="D45" s="84"/>
      <c r="E45" s="84"/>
      <c r="F45" s="84"/>
      <c r="G45" s="85">
        <f t="shared" si="0"/>
        <v>0</v>
      </c>
      <c r="H45" s="85">
        <f t="shared" si="1"/>
        <v>0</v>
      </c>
      <c r="I45" s="85">
        <f t="shared" si="2"/>
        <v>0</v>
      </c>
      <c r="J45" s="84"/>
      <c r="K45" s="84"/>
      <c r="L45" s="86">
        <f t="shared" si="3"/>
        <v>0</v>
      </c>
      <c r="M45" s="86">
        <f t="shared" si="4"/>
        <v>0</v>
      </c>
      <c r="N45" s="86">
        <f t="shared" si="5"/>
        <v>0</v>
      </c>
      <c r="O45" s="84"/>
      <c r="P45" s="86">
        <f t="shared" si="6"/>
        <v>0</v>
      </c>
      <c r="Q45" s="84"/>
      <c r="R45" s="84"/>
      <c r="S45" s="88"/>
      <c r="T45" s="88"/>
    </row>
    <row r="46" spans="1:20" s="89" customFormat="1" hidden="1" x14ac:dyDescent="0.3">
      <c r="A46" s="82"/>
      <c r="B46" s="82"/>
      <c r="C46" s="82"/>
      <c r="D46" s="84"/>
      <c r="E46" s="84"/>
      <c r="F46" s="84"/>
      <c r="G46" s="85">
        <f t="shared" si="0"/>
        <v>0</v>
      </c>
      <c r="H46" s="85">
        <f t="shared" si="1"/>
        <v>0</v>
      </c>
      <c r="I46" s="85">
        <f t="shared" si="2"/>
        <v>0</v>
      </c>
      <c r="J46" s="84"/>
      <c r="K46" s="84"/>
      <c r="L46" s="86">
        <f t="shared" si="3"/>
        <v>0</v>
      </c>
      <c r="M46" s="86">
        <f t="shared" si="4"/>
        <v>0</v>
      </c>
      <c r="N46" s="86">
        <f t="shared" si="5"/>
        <v>0</v>
      </c>
      <c r="O46" s="84"/>
      <c r="P46" s="86">
        <f t="shared" si="6"/>
        <v>0</v>
      </c>
      <c r="Q46" s="84"/>
      <c r="R46" s="84"/>
      <c r="S46" s="88"/>
      <c r="T46" s="88"/>
    </row>
    <row r="47" spans="1:20" s="89" customFormat="1" hidden="1" x14ac:dyDescent="0.3">
      <c r="A47" s="82"/>
      <c r="B47" s="82"/>
      <c r="C47" s="82"/>
      <c r="D47" s="84"/>
      <c r="E47" s="84"/>
      <c r="F47" s="84"/>
      <c r="G47" s="85">
        <f t="shared" si="0"/>
        <v>0</v>
      </c>
      <c r="H47" s="85">
        <f t="shared" si="1"/>
        <v>0</v>
      </c>
      <c r="I47" s="85">
        <f t="shared" si="2"/>
        <v>0</v>
      </c>
      <c r="J47" s="84"/>
      <c r="K47" s="84"/>
      <c r="L47" s="86">
        <f t="shared" si="3"/>
        <v>0</v>
      </c>
      <c r="M47" s="86">
        <f t="shared" si="4"/>
        <v>0</v>
      </c>
      <c r="N47" s="86">
        <f t="shared" si="5"/>
        <v>0</v>
      </c>
      <c r="O47" s="84"/>
      <c r="P47" s="86">
        <f t="shared" si="6"/>
        <v>0</v>
      </c>
      <c r="Q47" s="84"/>
      <c r="R47" s="84"/>
      <c r="S47" s="88"/>
      <c r="T47" s="88"/>
    </row>
    <row r="48" spans="1:20" s="89" customFormat="1" hidden="1" x14ac:dyDescent="0.3">
      <c r="A48" s="82"/>
      <c r="B48" s="82"/>
      <c r="C48" s="82"/>
      <c r="D48" s="84"/>
      <c r="E48" s="84"/>
      <c r="F48" s="84"/>
      <c r="G48" s="85">
        <f t="shared" si="0"/>
        <v>0</v>
      </c>
      <c r="H48" s="85">
        <f t="shared" si="1"/>
        <v>0</v>
      </c>
      <c r="I48" s="85">
        <f t="shared" si="2"/>
        <v>0</v>
      </c>
      <c r="J48" s="84"/>
      <c r="K48" s="84"/>
      <c r="L48" s="86">
        <f t="shared" si="3"/>
        <v>0</v>
      </c>
      <c r="M48" s="86">
        <f t="shared" si="4"/>
        <v>0</v>
      </c>
      <c r="N48" s="86">
        <f t="shared" si="5"/>
        <v>0</v>
      </c>
      <c r="O48" s="84"/>
      <c r="P48" s="86">
        <f t="shared" si="6"/>
        <v>0</v>
      </c>
      <c r="Q48" s="84"/>
      <c r="R48" s="84"/>
      <c r="S48" s="88"/>
      <c r="T48" s="88"/>
    </row>
    <row r="49" spans="1:20" s="89" customFormat="1" hidden="1" x14ac:dyDescent="0.3">
      <c r="A49" s="82"/>
      <c r="B49" s="82"/>
      <c r="C49" s="82"/>
      <c r="D49" s="84"/>
      <c r="E49" s="84"/>
      <c r="F49" s="84"/>
      <c r="G49" s="85">
        <f t="shared" si="0"/>
        <v>0</v>
      </c>
      <c r="H49" s="85">
        <f t="shared" si="1"/>
        <v>0</v>
      </c>
      <c r="I49" s="85">
        <f t="shared" si="2"/>
        <v>0</v>
      </c>
      <c r="J49" s="84"/>
      <c r="K49" s="84"/>
      <c r="L49" s="86">
        <f t="shared" si="3"/>
        <v>0</v>
      </c>
      <c r="M49" s="86">
        <f t="shared" si="4"/>
        <v>0</v>
      </c>
      <c r="N49" s="86">
        <f t="shared" si="5"/>
        <v>0</v>
      </c>
      <c r="O49" s="84"/>
      <c r="P49" s="86">
        <f t="shared" si="6"/>
        <v>0</v>
      </c>
      <c r="Q49" s="84"/>
      <c r="R49" s="84"/>
      <c r="S49" s="88"/>
      <c r="T49" s="88"/>
    </row>
    <row r="50" spans="1:20" s="89" customFormat="1" hidden="1" x14ac:dyDescent="0.3">
      <c r="A50" s="82"/>
      <c r="B50" s="82"/>
      <c r="C50" s="82"/>
      <c r="D50" s="84"/>
      <c r="E50" s="84"/>
      <c r="F50" s="84"/>
      <c r="G50" s="85">
        <f t="shared" si="0"/>
        <v>0</v>
      </c>
      <c r="H50" s="85">
        <f t="shared" si="1"/>
        <v>0</v>
      </c>
      <c r="I50" s="85">
        <f t="shared" si="2"/>
        <v>0</v>
      </c>
      <c r="J50" s="84"/>
      <c r="K50" s="84"/>
      <c r="L50" s="86">
        <f t="shared" si="3"/>
        <v>0</v>
      </c>
      <c r="M50" s="86">
        <f t="shared" si="4"/>
        <v>0</v>
      </c>
      <c r="N50" s="86">
        <f t="shared" si="5"/>
        <v>0</v>
      </c>
      <c r="O50" s="84"/>
      <c r="P50" s="86">
        <f t="shared" si="6"/>
        <v>0</v>
      </c>
      <c r="Q50" s="84"/>
      <c r="R50" s="84"/>
      <c r="S50" s="88"/>
      <c r="T50" s="88"/>
    </row>
    <row r="51" spans="1:20" s="89" customFormat="1" hidden="1" x14ac:dyDescent="0.3">
      <c r="A51" s="82"/>
      <c r="B51" s="82"/>
      <c r="C51" s="82"/>
      <c r="D51" s="84"/>
      <c r="E51" s="84"/>
      <c r="F51" s="84"/>
      <c r="G51" s="85">
        <f t="shared" si="0"/>
        <v>0</v>
      </c>
      <c r="H51" s="85">
        <f t="shared" si="1"/>
        <v>0</v>
      </c>
      <c r="I51" s="85">
        <f t="shared" si="2"/>
        <v>0</v>
      </c>
      <c r="J51" s="84"/>
      <c r="K51" s="84"/>
      <c r="L51" s="86">
        <f t="shared" si="3"/>
        <v>0</v>
      </c>
      <c r="M51" s="86">
        <f t="shared" si="4"/>
        <v>0</v>
      </c>
      <c r="N51" s="86">
        <f t="shared" si="5"/>
        <v>0</v>
      </c>
      <c r="O51" s="84"/>
      <c r="P51" s="86">
        <f t="shared" si="6"/>
        <v>0</v>
      </c>
      <c r="Q51" s="84"/>
      <c r="R51" s="84"/>
      <c r="S51" s="88"/>
      <c r="T51" s="88"/>
    </row>
    <row r="52" spans="1:20" s="89" customFormat="1" hidden="1" x14ac:dyDescent="0.3">
      <c r="A52" s="82"/>
      <c r="B52" s="82"/>
      <c r="C52" s="82"/>
      <c r="D52" s="84"/>
      <c r="E52" s="84"/>
      <c r="F52" s="84"/>
      <c r="G52" s="85">
        <f t="shared" si="0"/>
        <v>0</v>
      </c>
      <c r="H52" s="85">
        <f t="shared" si="1"/>
        <v>0</v>
      </c>
      <c r="I52" s="85">
        <f t="shared" si="2"/>
        <v>0</v>
      </c>
      <c r="J52" s="84"/>
      <c r="K52" s="84"/>
      <c r="L52" s="86">
        <f t="shared" si="3"/>
        <v>0</v>
      </c>
      <c r="M52" s="86">
        <f t="shared" si="4"/>
        <v>0</v>
      </c>
      <c r="N52" s="86">
        <f t="shared" si="5"/>
        <v>0</v>
      </c>
      <c r="O52" s="84"/>
      <c r="P52" s="86">
        <f t="shared" si="6"/>
        <v>0</v>
      </c>
      <c r="Q52" s="84"/>
      <c r="R52" s="84"/>
      <c r="S52" s="88"/>
      <c r="T52" s="88"/>
    </row>
    <row r="53" spans="1:20" s="89" customFormat="1" hidden="1" x14ac:dyDescent="0.3">
      <c r="A53" s="82"/>
      <c r="B53" s="82"/>
      <c r="C53" s="82"/>
      <c r="D53" s="84"/>
      <c r="E53" s="84"/>
      <c r="F53" s="84"/>
      <c r="G53" s="85">
        <f t="shared" si="0"/>
        <v>0</v>
      </c>
      <c r="H53" s="85">
        <f t="shared" si="1"/>
        <v>0</v>
      </c>
      <c r="I53" s="85">
        <f t="shared" si="2"/>
        <v>0</v>
      </c>
      <c r="J53" s="84"/>
      <c r="K53" s="84"/>
      <c r="L53" s="86">
        <f t="shared" si="3"/>
        <v>0</v>
      </c>
      <c r="M53" s="86">
        <f t="shared" si="4"/>
        <v>0</v>
      </c>
      <c r="N53" s="86">
        <f t="shared" si="5"/>
        <v>0</v>
      </c>
      <c r="O53" s="84"/>
      <c r="P53" s="86">
        <f t="shared" si="6"/>
        <v>0</v>
      </c>
      <c r="Q53" s="84"/>
      <c r="R53" s="84"/>
      <c r="S53" s="88"/>
      <c r="T53" s="88"/>
    </row>
    <row r="54" spans="1:20" s="89" customFormat="1" hidden="1" x14ac:dyDescent="0.3">
      <c r="A54" s="82"/>
      <c r="B54" s="82"/>
      <c r="C54" s="82"/>
      <c r="D54" s="84"/>
      <c r="E54" s="84"/>
      <c r="F54" s="84"/>
      <c r="G54" s="85">
        <f t="shared" si="0"/>
        <v>0</v>
      </c>
      <c r="H54" s="85">
        <f t="shared" si="1"/>
        <v>0</v>
      </c>
      <c r="I54" s="85">
        <f t="shared" si="2"/>
        <v>0</v>
      </c>
      <c r="J54" s="84"/>
      <c r="K54" s="84"/>
      <c r="L54" s="86">
        <f t="shared" si="3"/>
        <v>0</v>
      </c>
      <c r="M54" s="86">
        <f t="shared" si="4"/>
        <v>0</v>
      </c>
      <c r="N54" s="86">
        <f t="shared" si="5"/>
        <v>0</v>
      </c>
      <c r="O54" s="84"/>
      <c r="P54" s="86">
        <f t="shared" si="6"/>
        <v>0</v>
      </c>
      <c r="Q54" s="84"/>
      <c r="R54" s="84"/>
      <c r="S54" s="88"/>
      <c r="T54" s="88"/>
    </row>
    <row r="55" spans="1:20" s="89" customFormat="1" hidden="1" x14ac:dyDescent="0.3">
      <c r="A55" s="82"/>
      <c r="B55" s="82"/>
      <c r="C55" s="82"/>
      <c r="D55" s="84"/>
      <c r="E55" s="84"/>
      <c r="F55" s="84"/>
      <c r="G55" s="85">
        <f t="shared" si="0"/>
        <v>0</v>
      </c>
      <c r="H55" s="85">
        <f t="shared" si="1"/>
        <v>0</v>
      </c>
      <c r="I55" s="85">
        <f t="shared" si="2"/>
        <v>0</v>
      </c>
      <c r="J55" s="84"/>
      <c r="K55" s="84"/>
      <c r="L55" s="86">
        <f t="shared" si="3"/>
        <v>0</v>
      </c>
      <c r="M55" s="86">
        <f t="shared" si="4"/>
        <v>0</v>
      </c>
      <c r="N55" s="86">
        <f t="shared" si="5"/>
        <v>0</v>
      </c>
      <c r="O55" s="84"/>
      <c r="P55" s="86">
        <f t="shared" si="6"/>
        <v>0</v>
      </c>
      <c r="Q55" s="84"/>
      <c r="R55" s="84"/>
      <c r="S55" s="88"/>
      <c r="T55" s="88"/>
    </row>
    <row r="56" spans="1:20" s="89" customFormat="1" hidden="1" x14ac:dyDescent="0.3">
      <c r="A56" s="82"/>
      <c r="B56" s="82"/>
      <c r="C56" s="82"/>
      <c r="D56" s="84"/>
      <c r="E56" s="84"/>
      <c r="F56" s="84"/>
      <c r="G56" s="85">
        <f t="shared" si="0"/>
        <v>0</v>
      </c>
      <c r="H56" s="85">
        <f t="shared" si="1"/>
        <v>0</v>
      </c>
      <c r="I56" s="85">
        <f t="shared" si="2"/>
        <v>0</v>
      </c>
      <c r="J56" s="84"/>
      <c r="K56" s="84"/>
      <c r="L56" s="86">
        <f t="shared" si="3"/>
        <v>0</v>
      </c>
      <c r="M56" s="86">
        <f t="shared" si="4"/>
        <v>0</v>
      </c>
      <c r="N56" s="86">
        <f t="shared" si="5"/>
        <v>0</v>
      </c>
      <c r="O56" s="84"/>
      <c r="P56" s="86">
        <f t="shared" si="6"/>
        <v>0</v>
      </c>
      <c r="Q56" s="84"/>
      <c r="R56" s="84"/>
      <c r="S56" s="88"/>
      <c r="T56" s="88"/>
    </row>
    <row r="57" spans="1:20" s="89" customFormat="1" hidden="1" x14ac:dyDescent="0.3">
      <c r="A57" s="82"/>
      <c r="B57" s="82"/>
      <c r="C57" s="82"/>
      <c r="D57" s="84"/>
      <c r="E57" s="84"/>
      <c r="F57" s="84"/>
      <c r="G57" s="85">
        <f t="shared" si="0"/>
        <v>0</v>
      </c>
      <c r="H57" s="85">
        <f t="shared" si="1"/>
        <v>0</v>
      </c>
      <c r="I57" s="85">
        <f t="shared" si="2"/>
        <v>0</v>
      </c>
      <c r="J57" s="84"/>
      <c r="K57" s="84"/>
      <c r="L57" s="86">
        <f t="shared" si="3"/>
        <v>0</v>
      </c>
      <c r="M57" s="86">
        <f t="shared" si="4"/>
        <v>0</v>
      </c>
      <c r="N57" s="86">
        <f t="shared" si="5"/>
        <v>0</v>
      </c>
      <c r="O57" s="84"/>
      <c r="P57" s="86">
        <f t="shared" si="6"/>
        <v>0</v>
      </c>
      <c r="Q57" s="84"/>
      <c r="R57" s="84"/>
      <c r="S57" s="88"/>
      <c r="T57" s="88"/>
    </row>
    <row r="58" spans="1:20" s="89" customFormat="1" hidden="1" x14ac:dyDescent="0.3">
      <c r="A58" s="82"/>
      <c r="B58" s="82"/>
      <c r="C58" s="82"/>
      <c r="D58" s="84"/>
      <c r="E58" s="84"/>
      <c r="F58" s="84"/>
      <c r="G58" s="85">
        <f t="shared" si="0"/>
        <v>0</v>
      </c>
      <c r="H58" s="85">
        <f t="shared" si="1"/>
        <v>0</v>
      </c>
      <c r="I58" s="85">
        <f t="shared" si="2"/>
        <v>0</v>
      </c>
      <c r="J58" s="84"/>
      <c r="K58" s="84"/>
      <c r="L58" s="86">
        <f t="shared" si="3"/>
        <v>0</v>
      </c>
      <c r="M58" s="86">
        <f t="shared" si="4"/>
        <v>0</v>
      </c>
      <c r="N58" s="86">
        <f t="shared" si="5"/>
        <v>0</v>
      </c>
      <c r="O58" s="84"/>
      <c r="P58" s="86">
        <f t="shared" si="6"/>
        <v>0</v>
      </c>
      <c r="Q58" s="84"/>
      <c r="R58" s="84"/>
      <c r="S58" s="88"/>
      <c r="T58" s="88"/>
    </row>
    <row r="59" spans="1:20" s="89" customFormat="1" hidden="1" x14ac:dyDescent="0.3">
      <c r="A59" s="82"/>
      <c r="B59" s="82"/>
      <c r="C59" s="82"/>
      <c r="D59" s="84"/>
      <c r="E59" s="84"/>
      <c r="F59" s="84"/>
      <c r="G59" s="85">
        <f t="shared" si="0"/>
        <v>0</v>
      </c>
      <c r="H59" s="85">
        <f t="shared" si="1"/>
        <v>0</v>
      </c>
      <c r="I59" s="85">
        <f t="shared" si="2"/>
        <v>0</v>
      </c>
      <c r="J59" s="84"/>
      <c r="K59" s="84"/>
      <c r="L59" s="86">
        <f t="shared" si="3"/>
        <v>0</v>
      </c>
      <c r="M59" s="86">
        <f t="shared" si="4"/>
        <v>0</v>
      </c>
      <c r="N59" s="86">
        <f t="shared" si="5"/>
        <v>0</v>
      </c>
      <c r="O59" s="84"/>
      <c r="P59" s="86">
        <f t="shared" si="6"/>
        <v>0</v>
      </c>
      <c r="Q59" s="84"/>
      <c r="R59" s="84"/>
      <c r="S59" s="88"/>
      <c r="T59" s="88"/>
    </row>
    <row r="60" spans="1:20" s="89" customFormat="1" hidden="1" x14ac:dyDescent="0.3">
      <c r="A60" s="82"/>
      <c r="B60" s="82"/>
      <c r="C60" s="82"/>
      <c r="D60" s="84"/>
      <c r="E60" s="84"/>
      <c r="F60" s="84"/>
      <c r="G60" s="85">
        <f t="shared" si="0"/>
        <v>0</v>
      </c>
      <c r="H60" s="85">
        <f t="shared" si="1"/>
        <v>0</v>
      </c>
      <c r="I60" s="85">
        <f t="shared" si="2"/>
        <v>0</v>
      </c>
      <c r="J60" s="84"/>
      <c r="K60" s="84"/>
      <c r="L60" s="86">
        <f t="shared" si="3"/>
        <v>0</v>
      </c>
      <c r="M60" s="86">
        <f t="shared" si="4"/>
        <v>0</v>
      </c>
      <c r="N60" s="86">
        <f t="shared" si="5"/>
        <v>0</v>
      </c>
      <c r="O60" s="84"/>
      <c r="P60" s="86">
        <f t="shared" si="6"/>
        <v>0</v>
      </c>
      <c r="Q60" s="84"/>
      <c r="R60" s="84"/>
      <c r="S60" s="88"/>
      <c r="T60" s="88"/>
    </row>
    <row r="61" spans="1:20" s="89" customFormat="1" hidden="1" x14ac:dyDescent="0.3">
      <c r="A61" s="82"/>
      <c r="B61" s="82"/>
      <c r="C61" s="82"/>
      <c r="D61" s="84"/>
      <c r="E61" s="84"/>
      <c r="F61" s="84"/>
      <c r="G61" s="85">
        <f t="shared" si="0"/>
        <v>0</v>
      </c>
      <c r="H61" s="85">
        <f t="shared" si="1"/>
        <v>0</v>
      </c>
      <c r="I61" s="85">
        <f t="shared" si="2"/>
        <v>0</v>
      </c>
      <c r="J61" s="84"/>
      <c r="K61" s="84"/>
      <c r="L61" s="86">
        <f t="shared" si="3"/>
        <v>0</v>
      </c>
      <c r="M61" s="86">
        <f t="shared" si="4"/>
        <v>0</v>
      </c>
      <c r="N61" s="86">
        <f t="shared" si="5"/>
        <v>0</v>
      </c>
      <c r="O61" s="84"/>
      <c r="P61" s="86">
        <f t="shared" si="6"/>
        <v>0</v>
      </c>
      <c r="Q61" s="84"/>
      <c r="R61" s="84"/>
      <c r="S61" s="88"/>
      <c r="T61" s="88"/>
    </row>
    <row r="62" spans="1:20" s="89" customFormat="1" hidden="1" x14ac:dyDescent="0.3">
      <c r="A62" s="82"/>
      <c r="B62" s="82"/>
      <c r="C62" s="82"/>
      <c r="D62" s="84"/>
      <c r="E62" s="84"/>
      <c r="F62" s="84"/>
      <c r="G62" s="85">
        <f t="shared" si="0"/>
        <v>0</v>
      </c>
      <c r="H62" s="85">
        <f t="shared" si="1"/>
        <v>0</v>
      </c>
      <c r="I62" s="85">
        <f t="shared" si="2"/>
        <v>0</v>
      </c>
      <c r="J62" s="84"/>
      <c r="K62" s="84"/>
      <c r="L62" s="86">
        <f t="shared" si="3"/>
        <v>0</v>
      </c>
      <c r="M62" s="86">
        <f t="shared" si="4"/>
        <v>0</v>
      </c>
      <c r="N62" s="86">
        <f t="shared" si="5"/>
        <v>0</v>
      </c>
      <c r="O62" s="84"/>
      <c r="P62" s="86">
        <f t="shared" si="6"/>
        <v>0</v>
      </c>
      <c r="Q62" s="84"/>
      <c r="R62" s="84"/>
      <c r="S62" s="88"/>
      <c r="T62" s="88"/>
    </row>
    <row r="63" spans="1:20" s="89" customFormat="1" hidden="1" x14ac:dyDescent="0.3">
      <c r="A63" s="82"/>
      <c r="B63" s="82"/>
      <c r="C63" s="82"/>
      <c r="D63" s="84"/>
      <c r="E63" s="84"/>
      <c r="F63" s="84"/>
      <c r="G63" s="85">
        <f t="shared" si="0"/>
        <v>0</v>
      </c>
      <c r="H63" s="85">
        <f t="shared" si="1"/>
        <v>0</v>
      </c>
      <c r="I63" s="85">
        <f t="shared" si="2"/>
        <v>0</v>
      </c>
      <c r="J63" s="84"/>
      <c r="K63" s="84"/>
      <c r="L63" s="86">
        <f t="shared" si="3"/>
        <v>0</v>
      </c>
      <c r="M63" s="86">
        <f t="shared" si="4"/>
        <v>0</v>
      </c>
      <c r="N63" s="86">
        <f t="shared" si="5"/>
        <v>0</v>
      </c>
      <c r="O63" s="84"/>
      <c r="P63" s="86">
        <f t="shared" si="6"/>
        <v>0</v>
      </c>
      <c r="Q63" s="84"/>
      <c r="R63" s="84"/>
      <c r="S63" s="88"/>
      <c r="T63" s="88"/>
    </row>
    <row r="64" spans="1:20" s="89" customFormat="1" hidden="1" x14ac:dyDescent="0.3">
      <c r="A64" s="82"/>
      <c r="B64" s="82"/>
      <c r="C64" s="82"/>
      <c r="D64" s="84"/>
      <c r="E64" s="84"/>
      <c r="F64" s="84"/>
      <c r="G64" s="85">
        <f t="shared" si="0"/>
        <v>0</v>
      </c>
      <c r="H64" s="85">
        <f t="shared" si="1"/>
        <v>0</v>
      </c>
      <c r="I64" s="85">
        <f t="shared" si="2"/>
        <v>0</v>
      </c>
      <c r="J64" s="84"/>
      <c r="K64" s="84"/>
      <c r="L64" s="86">
        <f t="shared" si="3"/>
        <v>0</v>
      </c>
      <c r="M64" s="86">
        <f t="shared" si="4"/>
        <v>0</v>
      </c>
      <c r="N64" s="86">
        <f t="shared" si="5"/>
        <v>0</v>
      </c>
      <c r="O64" s="84"/>
      <c r="P64" s="86">
        <f t="shared" si="6"/>
        <v>0</v>
      </c>
      <c r="Q64" s="84"/>
      <c r="R64" s="84"/>
      <c r="S64" s="88"/>
      <c r="T64" s="88"/>
    </row>
    <row r="65" spans="1:20" s="89" customFormat="1" hidden="1" x14ac:dyDescent="0.3">
      <c r="A65" s="82"/>
      <c r="B65" s="82"/>
      <c r="C65" s="82"/>
      <c r="D65" s="84"/>
      <c r="E65" s="84"/>
      <c r="F65" s="84"/>
      <c r="G65" s="85">
        <f t="shared" si="0"/>
        <v>0</v>
      </c>
      <c r="H65" s="85">
        <f t="shared" si="1"/>
        <v>0</v>
      </c>
      <c r="I65" s="85">
        <f t="shared" si="2"/>
        <v>0</v>
      </c>
      <c r="J65" s="84"/>
      <c r="K65" s="84"/>
      <c r="L65" s="86">
        <f t="shared" si="3"/>
        <v>0</v>
      </c>
      <c r="M65" s="86">
        <f t="shared" si="4"/>
        <v>0</v>
      </c>
      <c r="N65" s="86">
        <f t="shared" si="5"/>
        <v>0</v>
      </c>
      <c r="O65" s="84"/>
      <c r="P65" s="86">
        <f t="shared" si="6"/>
        <v>0</v>
      </c>
      <c r="Q65" s="84"/>
      <c r="R65" s="84"/>
      <c r="S65" s="88"/>
      <c r="T65" s="88"/>
    </row>
    <row r="66" spans="1:20" s="89" customFormat="1" hidden="1" x14ac:dyDescent="0.3">
      <c r="A66" s="82"/>
      <c r="B66" s="82"/>
      <c r="C66" s="82"/>
      <c r="D66" s="84"/>
      <c r="E66" s="84"/>
      <c r="F66" s="84"/>
      <c r="G66" s="85">
        <f t="shared" si="0"/>
        <v>0</v>
      </c>
      <c r="H66" s="85">
        <f t="shared" si="1"/>
        <v>0</v>
      </c>
      <c r="I66" s="85">
        <f t="shared" si="2"/>
        <v>0</v>
      </c>
      <c r="J66" s="84"/>
      <c r="K66" s="84"/>
      <c r="L66" s="86">
        <f t="shared" si="3"/>
        <v>0</v>
      </c>
      <c r="M66" s="86">
        <f t="shared" si="4"/>
        <v>0</v>
      </c>
      <c r="N66" s="86">
        <f t="shared" si="5"/>
        <v>0</v>
      </c>
      <c r="O66" s="84"/>
      <c r="P66" s="86">
        <f t="shared" si="6"/>
        <v>0</v>
      </c>
      <c r="Q66" s="84"/>
      <c r="R66" s="84"/>
      <c r="S66" s="88"/>
      <c r="T66" s="88"/>
    </row>
    <row r="67" spans="1:20" s="89" customFormat="1" hidden="1" x14ac:dyDescent="0.3">
      <c r="A67" s="82"/>
      <c r="B67" s="82"/>
      <c r="C67" s="82"/>
      <c r="D67" s="84"/>
      <c r="E67" s="84"/>
      <c r="F67" s="84"/>
      <c r="G67" s="85">
        <f t="shared" si="0"/>
        <v>0</v>
      </c>
      <c r="H67" s="85">
        <f t="shared" si="1"/>
        <v>0</v>
      </c>
      <c r="I67" s="85">
        <f t="shared" si="2"/>
        <v>0</v>
      </c>
      <c r="J67" s="84"/>
      <c r="K67" s="84"/>
      <c r="L67" s="86">
        <f t="shared" si="3"/>
        <v>0</v>
      </c>
      <c r="M67" s="86">
        <f t="shared" si="4"/>
        <v>0</v>
      </c>
      <c r="N67" s="86">
        <f t="shared" si="5"/>
        <v>0</v>
      </c>
      <c r="O67" s="84"/>
      <c r="P67" s="86">
        <f t="shared" si="6"/>
        <v>0</v>
      </c>
      <c r="Q67" s="84"/>
      <c r="R67" s="84"/>
      <c r="S67" s="88"/>
      <c r="T67" s="88"/>
    </row>
    <row r="68" spans="1:20" s="89" customFormat="1" hidden="1" x14ac:dyDescent="0.3">
      <c r="A68" s="82"/>
      <c r="B68" s="82"/>
      <c r="C68" s="82"/>
      <c r="D68" s="84"/>
      <c r="E68" s="84"/>
      <c r="F68" s="84"/>
      <c r="G68" s="85">
        <f t="shared" ref="G68:G72" si="7">SUM(F68*1.05)</f>
        <v>0</v>
      </c>
      <c r="H68" s="85">
        <f t="shared" ref="H68:H72" si="8">SUM(G68*1.1)</f>
        <v>0</v>
      </c>
      <c r="I68" s="85">
        <f t="shared" ref="I68:I72" si="9">SUM(H68*0.1)</f>
        <v>0</v>
      </c>
      <c r="J68" s="84"/>
      <c r="K68" s="84"/>
      <c r="L68" s="86">
        <f t="shared" ref="L68:L72" si="10">SUM(D68*G68/100*J68)</f>
        <v>0</v>
      </c>
      <c r="M68" s="86">
        <f t="shared" ref="M68:M72" si="11">SUM(D68*H68/100*K68)+I68*K68</f>
        <v>0</v>
      </c>
      <c r="N68" s="86">
        <f t="shared" ref="N68:N72" si="12">SUM(L68:M68)</f>
        <v>0</v>
      </c>
      <c r="O68" s="84"/>
      <c r="P68" s="86">
        <f t="shared" ref="P68:P72" si="13">SUM(N68*O68/100)</f>
        <v>0</v>
      </c>
      <c r="Q68" s="84"/>
      <c r="R68" s="84"/>
      <c r="S68" s="88"/>
      <c r="T68" s="88"/>
    </row>
    <row r="69" spans="1:20" s="89" customFormat="1" hidden="1" x14ac:dyDescent="0.3">
      <c r="A69" s="82"/>
      <c r="B69" s="82"/>
      <c r="C69" s="82"/>
      <c r="D69" s="84"/>
      <c r="E69" s="84"/>
      <c r="F69" s="84"/>
      <c r="G69" s="85">
        <f t="shared" si="7"/>
        <v>0</v>
      </c>
      <c r="H69" s="85">
        <f t="shared" si="8"/>
        <v>0</v>
      </c>
      <c r="I69" s="85">
        <f t="shared" si="9"/>
        <v>0</v>
      </c>
      <c r="J69" s="84"/>
      <c r="K69" s="84"/>
      <c r="L69" s="86">
        <f t="shared" si="10"/>
        <v>0</v>
      </c>
      <c r="M69" s="86">
        <f t="shared" si="11"/>
        <v>0</v>
      </c>
      <c r="N69" s="86">
        <f t="shared" si="12"/>
        <v>0</v>
      </c>
      <c r="O69" s="84"/>
      <c r="P69" s="86">
        <f t="shared" si="13"/>
        <v>0</v>
      </c>
      <c r="Q69" s="84"/>
      <c r="R69" s="84"/>
      <c r="S69" s="88"/>
      <c r="T69" s="88"/>
    </row>
    <row r="70" spans="1:20" s="89" customFormat="1" hidden="1" x14ac:dyDescent="0.3">
      <c r="A70" s="82"/>
      <c r="B70" s="82"/>
      <c r="C70" s="82"/>
      <c r="D70" s="84"/>
      <c r="E70" s="84"/>
      <c r="F70" s="84"/>
      <c r="G70" s="85">
        <f t="shared" si="7"/>
        <v>0</v>
      </c>
      <c r="H70" s="85">
        <f t="shared" si="8"/>
        <v>0</v>
      </c>
      <c r="I70" s="85">
        <f t="shared" si="9"/>
        <v>0</v>
      </c>
      <c r="J70" s="84"/>
      <c r="K70" s="84"/>
      <c r="L70" s="86">
        <f t="shared" si="10"/>
        <v>0</v>
      </c>
      <c r="M70" s="86">
        <f t="shared" si="11"/>
        <v>0</v>
      </c>
      <c r="N70" s="86">
        <f t="shared" si="12"/>
        <v>0</v>
      </c>
      <c r="O70" s="84"/>
      <c r="P70" s="86">
        <f t="shared" si="13"/>
        <v>0</v>
      </c>
      <c r="Q70" s="84"/>
      <c r="R70" s="84"/>
      <c r="S70" s="88"/>
      <c r="T70" s="88"/>
    </row>
    <row r="71" spans="1:20" x14ac:dyDescent="0.3">
      <c r="A71" s="90"/>
      <c r="B71" s="90"/>
      <c r="C71" s="90"/>
      <c r="D71" s="91"/>
      <c r="E71" s="91"/>
      <c r="F71" s="91"/>
      <c r="G71" s="85">
        <f t="shared" si="7"/>
        <v>0</v>
      </c>
      <c r="H71" s="85">
        <f t="shared" si="8"/>
        <v>0</v>
      </c>
      <c r="I71" s="85">
        <f t="shared" si="9"/>
        <v>0</v>
      </c>
      <c r="J71" s="91"/>
      <c r="K71" s="91"/>
      <c r="L71" s="86">
        <f t="shared" si="10"/>
        <v>0</v>
      </c>
      <c r="M71" s="86">
        <f t="shared" si="11"/>
        <v>0</v>
      </c>
      <c r="N71" s="86">
        <f t="shared" si="12"/>
        <v>0</v>
      </c>
      <c r="O71" s="91"/>
      <c r="P71" s="86">
        <f t="shared" si="13"/>
        <v>0</v>
      </c>
      <c r="Q71" s="91"/>
      <c r="R71" s="91"/>
    </row>
    <row r="72" spans="1:20" ht="19.5" thickBot="1" x14ac:dyDescent="0.35">
      <c r="A72" s="92"/>
      <c r="B72" s="92"/>
      <c r="C72" s="92"/>
      <c r="D72" s="93"/>
      <c r="E72" s="93"/>
      <c r="F72" s="93"/>
      <c r="G72" s="85">
        <f t="shared" si="7"/>
        <v>0</v>
      </c>
      <c r="H72" s="85">
        <f t="shared" si="8"/>
        <v>0</v>
      </c>
      <c r="I72" s="85">
        <f t="shared" si="9"/>
        <v>0</v>
      </c>
      <c r="J72" s="93"/>
      <c r="K72" s="93"/>
      <c r="L72" s="86">
        <f t="shared" si="10"/>
        <v>0</v>
      </c>
      <c r="M72" s="86">
        <f t="shared" si="11"/>
        <v>0</v>
      </c>
      <c r="N72" s="86">
        <f t="shared" si="12"/>
        <v>0</v>
      </c>
      <c r="O72" s="93"/>
      <c r="P72" s="86">
        <f t="shared" si="13"/>
        <v>0</v>
      </c>
      <c r="Q72" s="93"/>
      <c r="R72" s="93"/>
    </row>
    <row r="73" spans="1:20" ht="21" thickBot="1" x14ac:dyDescent="0.35">
      <c r="A73" s="94" t="s">
        <v>292</v>
      </c>
      <c r="B73" s="95"/>
      <c r="C73" s="96" t="s">
        <v>164</v>
      </c>
      <c r="D73" s="96" t="s">
        <v>164</v>
      </c>
      <c r="E73" s="96" t="s">
        <v>164</v>
      </c>
      <c r="F73" s="96" t="s">
        <v>164</v>
      </c>
      <c r="G73" s="96" t="s">
        <v>164</v>
      </c>
      <c r="H73" s="96" t="s">
        <v>164</v>
      </c>
      <c r="I73" s="96" t="s">
        <v>164</v>
      </c>
      <c r="J73" s="96" t="s">
        <v>164</v>
      </c>
      <c r="K73" s="96" t="s">
        <v>164</v>
      </c>
      <c r="L73" s="97">
        <f>SUM(L5:L72)</f>
        <v>15429.900150000001</v>
      </c>
      <c r="M73" s="97">
        <f>SUM(M5:M72)</f>
        <v>23428.464675000003</v>
      </c>
      <c r="N73" s="97">
        <f>SUM(N5:N72)</f>
        <v>38858.364824999997</v>
      </c>
      <c r="O73" s="98" t="s">
        <v>164</v>
      </c>
      <c r="P73" s="97">
        <f>SUM(P5:P72)</f>
        <v>809.89878532500006</v>
      </c>
      <c r="Q73" s="97">
        <f>SUM(Q5:Q72)</f>
        <v>125</v>
      </c>
      <c r="R73" s="99">
        <f>SUM(R5:R72)</f>
        <v>10</v>
      </c>
    </row>
    <row r="74" spans="1:20" ht="19.5" thickBot="1" x14ac:dyDescent="0.35">
      <c r="A74" s="100" t="s">
        <v>293</v>
      </c>
      <c r="B74" s="101"/>
      <c r="C74" s="102" t="s">
        <v>164</v>
      </c>
      <c r="D74" s="102" t="s">
        <v>164</v>
      </c>
      <c r="E74" s="102" t="s">
        <v>164</v>
      </c>
      <c r="F74" s="102" t="s">
        <v>164</v>
      </c>
      <c r="G74" s="102" t="s">
        <v>164</v>
      </c>
      <c r="H74" s="102" t="s">
        <v>164</v>
      </c>
      <c r="I74" s="102" t="s">
        <v>164</v>
      </c>
      <c r="J74" s="102" t="s">
        <v>164</v>
      </c>
      <c r="K74" s="102" t="s">
        <v>164</v>
      </c>
      <c r="L74" s="103">
        <v>36.5</v>
      </c>
      <c r="M74" s="103">
        <v>36.5</v>
      </c>
      <c r="N74" s="103">
        <v>36.5</v>
      </c>
      <c r="O74" s="102" t="s">
        <v>164</v>
      </c>
      <c r="P74" s="103">
        <v>200</v>
      </c>
      <c r="Q74" s="103">
        <v>100</v>
      </c>
      <c r="R74" s="103">
        <v>90</v>
      </c>
    </row>
    <row r="75" spans="1:20" ht="21" thickBot="1" x14ac:dyDescent="0.35">
      <c r="A75" s="104" t="s">
        <v>294</v>
      </c>
      <c r="B75" s="105"/>
      <c r="C75" s="105"/>
      <c r="D75" s="105"/>
      <c r="E75" s="106"/>
      <c r="F75" s="106"/>
      <c r="G75" s="107"/>
      <c r="H75" s="107"/>
      <c r="I75" s="107"/>
      <c r="J75" s="106"/>
      <c r="K75" s="106"/>
      <c r="L75" s="108">
        <f>SUM(L73*L74)</f>
        <v>563191.35547500011</v>
      </c>
      <c r="M75" s="108">
        <f>SUM(M73*M74)</f>
        <v>855138.96063750016</v>
      </c>
      <c r="N75" s="108">
        <f>SUM(L75:M75)</f>
        <v>1418330.3161125001</v>
      </c>
      <c r="O75" s="109" t="s">
        <v>164</v>
      </c>
      <c r="P75" s="108">
        <f>SUM(P73*P74)</f>
        <v>161979.75706500001</v>
      </c>
      <c r="Q75" s="108">
        <f>SUM(Q73*Q74)</f>
        <v>12500</v>
      </c>
      <c r="R75" s="108">
        <f>SUM(R73*R74)</f>
        <v>900</v>
      </c>
    </row>
    <row r="76" spans="1:20" s="114" customFormat="1" ht="21" thickBot="1" x14ac:dyDescent="0.35">
      <c r="A76" s="110" t="s">
        <v>295</v>
      </c>
      <c r="B76" s="111"/>
      <c r="C76" s="111"/>
      <c r="D76" s="111"/>
      <c r="E76" s="503">
        <f>SUM(N75+P75+Q75+R75)</f>
        <v>1593710.0731775002</v>
      </c>
      <c r="F76" s="504"/>
      <c r="G76" s="504"/>
      <c r="H76" s="504"/>
      <c r="I76" s="504"/>
      <c r="J76" s="504"/>
      <c r="K76" s="504"/>
      <c r="L76" s="504"/>
      <c r="M76" s="504"/>
      <c r="N76" s="504"/>
      <c r="O76" s="504"/>
      <c r="P76" s="504"/>
      <c r="Q76" s="505"/>
      <c r="R76" s="112"/>
      <c r="S76" s="113"/>
      <c r="T76" s="113"/>
    </row>
    <row r="77" spans="1:20" x14ac:dyDescent="0.3">
      <c r="E77" s="115"/>
      <c r="F77" s="115"/>
      <c r="G77" s="116"/>
      <c r="H77" s="116"/>
      <c r="I77" s="116"/>
      <c r="J77" s="115"/>
      <c r="K77" s="115"/>
      <c r="L77" s="115"/>
      <c r="M77" s="115"/>
      <c r="N77" s="115"/>
      <c r="O77" s="115"/>
      <c r="P77" s="115"/>
      <c r="Q77" s="115"/>
      <c r="R77" s="115"/>
    </row>
    <row r="78" spans="1:20" x14ac:dyDescent="0.3">
      <c r="A78" s="70" t="s">
        <v>296</v>
      </c>
    </row>
    <row r="81" spans="1:20" s="123" customFormat="1" x14ac:dyDescent="0.3">
      <c r="A81" s="117" t="s">
        <v>297</v>
      </c>
      <c r="B81" s="118"/>
      <c r="C81" s="118"/>
      <c r="D81" s="119"/>
      <c r="E81" s="120"/>
      <c r="F81" s="120"/>
      <c r="G81" s="120"/>
      <c r="H81" s="121"/>
      <c r="I81" s="121"/>
      <c r="J81" s="120"/>
      <c r="K81" s="120"/>
      <c r="L81" s="120"/>
      <c r="M81" s="118"/>
      <c r="N81" s="122"/>
      <c r="O81" s="122"/>
      <c r="P81" s="120"/>
      <c r="Q81" s="120"/>
      <c r="R81" s="120"/>
      <c r="S81" s="120"/>
      <c r="T81" s="120"/>
    </row>
    <row r="82" spans="1:20" s="123" customFormat="1" x14ac:dyDescent="0.3">
      <c r="A82" s="117"/>
      <c r="B82" s="124"/>
      <c r="C82" s="124"/>
      <c r="D82" s="119"/>
      <c r="E82" s="120"/>
      <c r="F82" s="120"/>
      <c r="G82" s="120"/>
      <c r="H82" s="121"/>
      <c r="I82" s="121"/>
      <c r="J82" s="120"/>
      <c r="K82" s="120"/>
      <c r="L82" s="120"/>
      <c r="M82" s="124"/>
      <c r="N82" s="125"/>
      <c r="O82" s="126"/>
      <c r="P82" s="120"/>
      <c r="Q82" s="120"/>
      <c r="R82" s="120"/>
      <c r="S82" s="120"/>
      <c r="T82" s="120"/>
    </row>
    <row r="83" spans="1:20" s="123" customFormat="1" x14ac:dyDescent="0.3">
      <c r="A83" s="117" t="s">
        <v>298</v>
      </c>
      <c r="B83" s="118"/>
      <c r="C83" s="118"/>
      <c r="D83" s="119"/>
      <c r="E83" s="120"/>
      <c r="F83" s="120"/>
      <c r="G83" s="120"/>
      <c r="H83" s="121"/>
      <c r="I83" s="121"/>
      <c r="J83" s="120"/>
      <c r="K83" s="120"/>
      <c r="L83" s="120"/>
      <c r="M83" s="118"/>
      <c r="N83" s="122"/>
      <c r="O83" s="122"/>
      <c r="P83" s="120"/>
      <c r="Q83" s="120"/>
      <c r="R83" s="120"/>
      <c r="S83" s="120"/>
      <c r="T83" s="120"/>
    </row>
  </sheetData>
  <mergeCells count="11">
    <mergeCell ref="A3:A4"/>
    <mergeCell ref="B3:B4"/>
    <mergeCell ref="C3:C4"/>
    <mergeCell ref="D3:D4"/>
    <mergeCell ref="E3:E4"/>
    <mergeCell ref="J3:K3"/>
    <mergeCell ref="L3:N3"/>
    <mergeCell ref="O3:O4"/>
    <mergeCell ref="P3:R3"/>
    <mergeCell ref="E76:Q76"/>
    <mergeCell ref="F3:I3"/>
  </mergeCells>
  <pageMargins left="0.7" right="0.7" top="0.75" bottom="0.75" header="0.3" footer="0.3"/>
  <pageSetup paperSize="9" scale="5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58"/>
  <sheetViews>
    <sheetView workbookViewId="0">
      <selection activeCell="H5" sqref="H5"/>
    </sheetView>
  </sheetViews>
  <sheetFormatPr defaultRowHeight="15.75" x14ac:dyDescent="0.25"/>
  <cols>
    <col min="1" max="1" width="31.7109375" style="13" customWidth="1"/>
    <col min="2" max="2" width="8.5703125" style="13" customWidth="1"/>
    <col min="3" max="3" width="7.7109375" style="13" customWidth="1"/>
    <col min="4" max="4" width="11.140625" style="13" customWidth="1"/>
    <col min="5" max="5" width="13.42578125" style="13" customWidth="1"/>
    <col min="6" max="6" width="11.42578125" style="13" customWidth="1"/>
    <col min="7" max="7" width="14.42578125" style="13" customWidth="1"/>
    <col min="8" max="8" width="11.28515625" style="13" customWidth="1"/>
    <col min="9" max="9" width="21.5703125" style="13" customWidth="1"/>
    <col min="10" max="10" width="31.85546875" style="13" customWidth="1"/>
    <col min="11" max="16384" width="9.140625" style="13"/>
  </cols>
  <sheetData>
    <row r="1" spans="1:19" s="33" customFormat="1" ht="39.75" customHeight="1" x14ac:dyDescent="0.3">
      <c r="A1" s="507" t="s">
        <v>259</v>
      </c>
      <c r="B1" s="507"/>
      <c r="C1" s="507"/>
      <c r="D1" s="507"/>
      <c r="E1" s="507"/>
      <c r="F1" s="507"/>
      <c r="G1" s="507"/>
      <c r="H1" s="507"/>
      <c r="I1" s="507"/>
    </row>
    <row r="3" spans="1:19" s="47" customFormat="1" ht="14.25" customHeight="1" x14ac:dyDescent="0.25">
      <c r="A3" s="444" t="s">
        <v>194</v>
      </c>
      <c r="B3" s="444" t="s">
        <v>234</v>
      </c>
      <c r="C3" s="444" t="s">
        <v>225</v>
      </c>
      <c r="D3" s="444" t="s">
        <v>315</v>
      </c>
      <c r="E3" s="444" t="s">
        <v>227</v>
      </c>
      <c r="F3" s="444" t="s">
        <v>228</v>
      </c>
      <c r="G3" s="444" t="s">
        <v>231</v>
      </c>
      <c r="H3" s="444" t="s">
        <v>260</v>
      </c>
      <c r="I3" s="444" t="s">
        <v>195</v>
      </c>
      <c r="J3" s="444" t="s">
        <v>386</v>
      </c>
      <c r="K3" s="457" t="s">
        <v>393</v>
      </c>
      <c r="L3" s="457"/>
      <c r="M3" s="457"/>
      <c r="N3" s="457"/>
      <c r="O3" s="457"/>
      <c r="P3" s="457"/>
      <c r="Q3" s="457"/>
      <c r="R3" s="457"/>
      <c r="S3" s="457"/>
    </row>
    <row r="4" spans="1:19" s="47" customFormat="1" ht="138.75" customHeight="1" x14ac:dyDescent="0.25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218" t="s">
        <v>379</v>
      </c>
      <c r="L4" s="218" t="s">
        <v>143</v>
      </c>
      <c r="M4" s="218" t="s">
        <v>380</v>
      </c>
      <c r="N4" s="218" t="s">
        <v>381</v>
      </c>
      <c r="O4" s="46" t="s">
        <v>382</v>
      </c>
      <c r="P4" s="46" t="s">
        <v>383</v>
      </c>
      <c r="Q4" s="46" t="s">
        <v>384</v>
      </c>
      <c r="R4" s="46" t="s">
        <v>385</v>
      </c>
      <c r="S4" s="46" t="s">
        <v>195</v>
      </c>
    </row>
    <row r="5" spans="1:19" s="15" customFormat="1" ht="27" customHeight="1" x14ac:dyDescent="0.25">
      <c r="A5" s="14">
        <v>1</v>
      </c>
      <c r="B5" s="14">
        <v>2</v>
      </c>
      <c r="C5" s="14">
        <v>3</v>
      </c>
      <c r="D5" s="14">
        <v>4</v>
      </c>
      <c r="E5" s="37" t="s">
        <v>306</v>
      </c>
      <c r="F5" s="14" t="s">
        <v>238</v>
      </c>
      <c r="G5" s="14" t="s">
        <v>239</v>
      </c>
      <c r="H5" s="14" t="s">
        <v>548</v>
      </c>
      <c r="I5" s="14">
        <v>9</v>
      </c>
      <c r="J5" s="14">
        <v>10</v>
      </c>
      <c r="K5" s="14">
        <v>11</v>
      </c>
      <c r="L5" s="14">
        <v>12</v>
      </c>
      <c r="M5" s="14">
        <v>13</v>
      </c>
      <c r="N5" s="14">
        <v>14</v>
      </c>
      <c r="O5" s="14">
        <v>15</v>
      </c>
      <c r="P5" s="14">
        <v>16</v>
      </c>
      <c r="Q5" s="14">
        <v>17</v>
      </c>
      <c r="R5" s="14">
        <v>18</v>
      </c>
      <c r="S5" s="14">
        <v>19</v>
      </c>
    </row>
    <row r="6" spans="1:19" ht="25.5" x14ac:dyDescent="0.25">
      <c r="A6" s="65" t="s">
        <v>303</v>
      </c>
      <c r="B6" s="45" t="s">
        <v>305</v>
      </c>
      <c r="C6" s="38"/>
      <c r="D6" s="38"/>
      <c r="E6" s="39">
        <f>C6*D6*12*1.302</f>
        <v>0</v>
      </c>
      <c r="F6" s="57">
        <f>'2-Исх.д-е'!C16</f>
        <v>179025</v>
      </c>
      <c r="G6" s="39">
        <f>E6/F6</f>
        <v>0</v>
      </c>
      <c r="H6" s="39">
        <f>G6*'2-Исх.д-е'!$C$11</f>
        <v>0</v>
      </c>
      <c r="I6" s="62"/>
      <c r="J6" s="228" t="s">
        <v>389</v>
      </c>
      <c r="K6" s="234"/>
      <c r="L6" s="234"/>
      <c r="M6" s="234"/>
      <c r="N6" s="234"/>
      <c r="O6" s="234"/>
      <c r="P6" s="234"/>
      <c r="Q6" s="234"/>
      <c r="R6" s="234"/>
      <c r="S6" s="219"/>
    </row>
    <row r="7" spans="1:19" ht="26.25" x14ac:dyDescent="0.25">
      <c r="A7" s="65" t="s">
        <v>307</v>
      </c>
      <c r="B7" s="45" t="s">
        <v>305</v>
      </c>
      <c r="C7" s="38"/>
      <c r="D7" s="52"/>
      <c r="E7" s="39">
        <f t="shared" ref="E7:E18" si="0">C7*D7*12*1.302</f>
        <v>0</v>
      </c>
      <c r="F7" s="57">
        <f>F6</f>
        <v>179025</v>
      </c>
      <c r="G7" s="39">
        <f t="shared" ref="G7:G18" si="1">E7/F7</f>
        <v>0</v>
      </c>
      <c r="H7" s="39">
        <f>G7*'2-Исх.д-е'!$C$11</f>
        <v>0</v>
      </c>
      <c r="I7" s="62"/>
      <c r="J7" s="228" t="s">
        <v>390</v>
      </c>
      <c r="K7" s="234"/>
      <c r="L7" s="234"/>
      <c r="M7" s="234"/>
      <c r="N7" s="234"/>
      <c r="O7" s="234"/>
      <c r="P7" s="234"/>
      <c r="Q7" s="234"/>
      <c r="R7" s="234"/>
      <c r="S7" s="220"/>
    </row>
    <row r="8" spans="1:19" ht="27" customHeight="1" x14ac:dyDescent="0.25">
      <c r="A8" s="65" t="s">
        <v>308</v>
      </c>
      <c r="B8" s="45" t="s">
        <v>305</v>
      </c>
      <c r="C8" s="52"/>
      <c r="D8" s="52"/>
      <c r="E8" s="39">
        <f t="shared" si="0"/>
        <v>0</v>
      </c>
      <c r="F8" s="57">
        <f t="shared" ref="F8:F58" si="2">F7</f>
        <v>179025</v>
      </c>
      <c r="G8" s="39">
        <f t="shared" si="1"/>
        <v>0</v>
      </c>
      <c r="H8" s="39">
        <f>G8*'2-Исх.д-е'!$C$11</f>
        <v>0</v>
      </c>
      <c r="I8" s="62"/>
      <c r="J8" s="228" t="s">
        <v>391</v>
      </c>
      <c r="K8" s="234"/>
      <c r="L8" s="234"/>
      <c r="M8" s="234"/>
      <c r="N8" s="234"/>
      <c r="O8" s="234"/>
      <c r="P8" s="234"/>
      <c r="Q8" s="234"/>
      <c r="R8" s="234"/>
      <c r="S8" s="220"/>
    </row>
    <row r="9" spans="1:19" x14ac:dyDescent="0.25">
      <c r="A9" s="65" t="s">
        <v>309</v>
      </c>
      <c r="B9" s="45" t="s">
        <v>305</v>
      </c>
      <c r="C9" s="38"/>
      <c r="D9" s="52"/>
      <c r="E9" s="39">
        <f t="shared" si="0"/>
        <v>0</v>
      </c>
      <c r="F9" s="57">
        <f t="shared" si="2"/>
        <v>179025</v>
      </c>
      <c r="G9" s="39">
        <f t="shared" si="1"/>
        <v>0</v>
      </c>
      <c r="H9" s="39">
        <f>G9*'2-Исх.д-е'!$C$11</f>
        <v>0</v>
      </c>
      <c r="I9" s="62"/>
      <c r="J9" s="228"/>
      <c r="K9" s="234"/>
      <c r="L9" s="234"/>
      <c r="M9" s="234"/>
      <c r="N9" s="234"/>
      <c r="O9" s="234"/>
      <c r="P9" s="234"/>
      <c r="Q9" s="234"/>
      <c r="R9" s="234"/>
      <c r="S9" s="220"/>
    </row>
    <row r="10" spans="1:19" ht="18" customHeight="1" x14ac:dyDescent="0.25">
      <c r="A10" s="65"/>
      <c r="B10" s="45" t="s">
        <v>305</v>
      </c>
      <c r="C10" s="52"/>
      <c r="D10" s="52"/>
      <c r="E10" s="39">
        <f t="shared" si="0"/>
        <v>0</v>
      </c>
      <c r="F10" s="57">
        <f t="shared" si="2"/>
        <v>179025</v>
      </c>
      <c r="G10" s="39">
        <f t="shared" si="1"/>
        <v>0</v>
      </c>
      <c r="H10" s="39">
        <f>G10*'2-Исх.д-е'!$C$11</f>
        <v>0</v>
      </c>
      <c r="I10" s="63"/>
      <c r="J10" s="229"/>
      <c r="K10" s="235"/>
      <c r="L10" s="235"/>
      <c r="M10" s="235"/>
      <c r="N10" s="235"/>
      <c r="O10" s="235"/>
      <c r="P10" s="235"/>
      <c r="Q10" s="235"/>
      <c r="R10" s="235"/>
      <c r="S10" s="220"/>
    </row>
    <row r="11" spans="1:19" x14ac:dyDescent="0.25">
      <c r="A11" s="65"/>
      <c r="B11" s="45" t="s">
        <v>305</v>
      </c>
      <c r="C11" s="52"/>
      <c r="D11" s="52"/>
      <c r="E11" s="39">
        <f t="shared" si="0"/>
        <v>0</v>
      </c>
      <c r="F11" s="57">
        <f>F10</f>
        <v>179025</v>
      </c>
      <c r="G11" s="39">
        <f t="shared" si="1"/>
        <v>0</v>
      </c>
      <c r="H11" s="39">
        <f>G11*'2-Исх.д-е'!$C$11</f>
        <v>0</v>
      </c>
      <c r="I11" s="63"/>
      <c r="J11" s="229"/>
      <c r="K11" s="235"/>
      <c r="L11" s="235"/>
      <c r="M11" s="235"/>
      <c r="N11" s="235"/>
      <c r="O11" s="235"/>
      <c r="P11" s="235"/>
      <c r="Q11" s="235"/>
      <c r="R11" s="235"/>
      <c r="S11" s="220"/>
    </row>
    <row r="12" spans="1:19" x14ac:dyDescent="0.25">
      <c r="A12" s="65"/>
      <c r="B12" s="45" t="s">
        <v>305</v>
      </c>
      <c r="C12" s="52"/>
      <c r="D12" s="52"/>
      <c r="E12" s="39">
        <f t="shared" si="0"/>
        <v>0</v>
      </c>
      <c r="F12" s="57">
        <f t="shared" si="2"/>
        <v>179025</v>
      </c>
      <c r="G12" s="39">
        <f t="shared" si="1"/>
        <v>0</v>
      </c>
      <c r="H12" s="39">
        <f>G12*'2-Исх.д-е'!$C$11</f>
        <v>0</v>
      </c>
      <c r="I12" s="63"/>
      <c r="J12" s="229"/>
      <c r="K12" s="235"/>
      <c r="L12" s="235"/>
      <c r="M12" s="235"/>
      <c r="N12" s="235"/>
      <c r="O12" s="235"/>
      <c r="P12" s="235"/>
      <c r="Q12" s="235"/>
      <c r="R12" s="235"/>
      <c r="S12" s="220"/>
    </row>
    <row r="13" spans="1:19" x14ac:dyDescent="0.25">
      <c r="A13" s="65"/>
      <c r="B13" s="45" t="s">
        <v>305</v>
      </c>
      <c r="C13" s="52"/>
      <c r="D13" s="52"/>
      <c r="E13" s="39">
        <f t="shared" si="0"/>
        <v>0</v>
      </c>
      <c r="F13" s="57">
        <f t="shared" si="2"/>
        <v>179025</v>
      </c>
      <c r="G13" s="39">
        <f t="shared" si="1"/>
        <v>0</v>
      </c>
      <c r="H13" s="39">
        <f>G13*'2-Исх.д-е'!$C$11</f>
        <v>0</v>
      </c>
      <c r="I13" s="63"/>
      <c r="J13" s="229"/>
      <c r="K13" s="235"/>
      <c r="L13" s="235"/>
      <c r="M13" s="235"/>
      <c r="N13" s="235"/>
      <c r="O13" s="235"/>
      <c r="P13" s="235"/>
      <c r="Q13" s="235"/>
      <c r="R13" s="235"/>
      <c r="S13" s="220"/>
    </row>
    <row r="14" spans="1:19" x14ac:dyDescent="0.25">
      <c r="A14" s="65"/>
      <c r="B14" s="45" t="s">
        <v>305</v>
      </c>
      <c r="C14" s="52"/>
      <c r="D14" s="52"/>
      <c r="E14" s="39">
        <f t="shared" si="0"/>
        <v>0</v>
      </c>
      <c r="F14" s="57">
        <f t="shared" si="2"/>
        <v>179025</v>
      </c>
      <c r="G14" s="39">
        <f t="shared" si="1"/>
        <v>0</v>
      </c>
      <c r="H14" s="39">
        <f>G14*'2-Исх.д-е'!$C$11</f>
        <v>0</v>
      </c>
      <c r="I14" s="63"/>
      <c r="J14" s="229"/>
      <c r="K14" s="235"/>
      <c r="L14" s="235"/>
      <c r="M14" s="235"/>
      <c r="N14" s="235"/>
      <c r="O14" s="235"/>
      <c r="P14" s="235"/>
      <c r="Q14" s="235"/>
      <c r="R14" s="235"/>
      <c r="S14" s="220"/>
    </row>
    <row r="15" spans="1:19" ht="16.5" thickBot="1" x14ac:dyDescent="0.3">
      <c r="A15" s="130"/>
      <c r="B15" s="131" t="s">
        <v>305</v>
      </c>
      <c r="C15" s="132"/>
      <c r="D15" s="132"/>
      <c r="E15" s="133">
        <f t="shared" si="0"/>
        <v>0</v>
      </c>
      <c r="F15" s="134">
        <f t="shared" si="2"/>
        <v>179025</v>
      </c>
      <c r="G15" s="133">
        <f t="shared" si="1"/>
        <v>0</v>
      </c>
      <c r="H15" s="133">
        <f>G15*'2-Исх.д-е'!$C$11</f>
        <v>0</v>
      </c>
      <c r="I15" s="135"/>
      <c r="J15" s="229"/>
      <c r="K15" s="235"/>
      <c r="L15" s="235"/>
      <c r="M15" s="235"/>
      <c r="N15" s="235"/>
      <c r="O15" s="235"/>
      <c r="P15" s="235"/>
      <c r="Q15" s="235"/>
      <c r="R15" s="235"/>
      <c r="S15" s="220"/>
    </row>
    <row r="16" spans="1:19" ht="16.5" thickBot="1" x14ac:dyDescent="0.3">
      <c r="A16" s="143" t="s">
        <v>310</v>
      </c>
      <c r="B16" s="144" t="s">
        <v>305</v>
      </c>
      <c r="C16" s="145">
        <f>SUM(C6:C15)</f>
        <v>0</v>
      </c>
      <c r="D16" s="145" t="e">
        <f>SUM(D6:D15)/C16</f>
        <v>#DIV/0!</v>
      </c>
      <c r="E16" s="146">
        <f>SUM(E6:E15)</f>
        <v>0</v>
      </c>
      <c r="F16" s="147">
        <f t="shared" si="2"/>
        <v>179025</v>
      </c>
      <c r="G16" s="146">
        <f>E16/F16</f>
        <v>0</v>
      </c>
      <c r="H16" s="146">
        <f>G16*'2-Исх.д-е'!$C$11</f>
        <v>0</v>
      </c>
      <c r="I16" s="148"/>
      <c r="J16" s="229"/>
      <c r="K16" s="235"/>
      <c r="L16" s="235"/>
      <c r="M16" s="235"/>
      <c r="N16" s="235"/>
      <c r="O16" s="235"/>
      <c r="P16" s="235"/>
      <c r="Q16" s="235"/>
      <c r="R16" s="235"/>
      <c r="S16" s="220"/>
    </row>
    <row r="17" spans="1:19" ht="25.5" x14ac:dyDescent="0.25">
      <c r="A17" s="136" t="s">
        <v>313</v>
      </c>
      <c r="B17" s="137" t="s">
        <v>305</v>
      </c>
      <c r="C17" s="138"/>
      <c r="D17" s="139"/>
      <c r="E17" s="140">
        <f t="shared" si="0"/>
        <v>0</v>
      </c>
      <c r="F17" s="141">
        <f t="shared" si="2"/>
        <v>179025</v>
      </c>
      <c r="G17" s="140">
        <f t="shared" si="1"/>
        <v>0</v>
      </c>
      <c r="H17" s="140">
        <f>G17*'2-Исх.д-е'!$C$11</f>
        <v>0</v>
      </c>
      <c r="I17" s="142"/>
      <c r="J17" s="228" t="s">
        <v>388</v>
      </c>
      <c r="K17" s="231"/>
      <c r="L17" s="231"/>
      <c r="M17" s="231"/>
      <c r="N17" s="231"/>
      <c r="O17" s="231"/>
      <c r="P17" s="231"/>
      <c r="Q17" s="231"/>
      <c r="R17" s="231"/>
      <c r="S17" s="221"/>
    </row>
    <row r="18" spans="1:19" ht="31.5" x14ac:dyDescent="0.25">
      <c r="A18" s="65"/>
      <c r="B18" s="45" t="s">
        <v>305</v>
      </c>
      <c r="C18" s="52"/>
      <c r="D18" s="52"/>
      <c r="E18" s="39">
        <f t="shared" si="0"/>
        <v>0</v>
      </c>
      <c r="F18" s="57">
        <f t="shared" si="2"/>
        <v>179025</v>
      </c>
      <c r="G18" s="39">
        <f t="shared" si="1"/>
        <v>0</v>
      </c>
      <c r="H18" s="39">
        <f>G18*'2-Исх.д-е'!$C$11</f>
        <v>0</v>
      </c>
      <c r="I18" s="63"/>
      <c r="J18" s="230" t="s">
        <v>387</v>
      </c>
      <c r="K18" s="233">
        <f>$H$58*K17</f>
        <v>0</v>
      </c>
      <c r="L18" s="233">
        <f t="shared" ref="L18:R18" si="3">$H$58*L17</f>
        <v>0</v>
      </c>
      <c r="M18" s="233">
        <f t="shared" si="3"/>
        <v>0</v>
      </c>
      <c r="N18" s="233">
        <f t="shared" si="3"/>
        <v>0</v>
      </c>
      <c r="O18" s="233">
        <f t="shared" si="3"/>
        <v>0</v>
      </c>
      <c r="P18" s="233">
        <f t="shared" si="3"/>
        <v>0</v>
      </c>
      <c r="Q18" s="233">
        <f t="shared" si="3"/>
        <v>0</v>
      </c>
      <c r="R18" s="233">
        <f t="shared" si="3"/>
        <v>0</v>
      </c>
      <c r="S18" s="14"/>
    </row>
    <row r="19" spans="1:19" x14ac:dyDescent="0.25">
      <c r="A19" s="65"/>
      <c r="B19" s="45" t="s">
        <v>305</v>
      </c>
      <c r="C19" s="52"/>
      <c r="D19" s="52"/>
      <c r="E19" s="39">
        <f t="shared" ref="E19:E56" si="4">C19*D19*12*1.302</f>
        <v>0</v>
      </c>
      <c r="F19" s="57">
        <f t="shared" si="2"/>
        <v>179025</v>
      </c>
      <c r="G19" s="39">
        <f t="shared" ref="G19:G56" si="5">E19/F19</f>
        <v>0</v>
      </c>
      <c r="H19" s="39">
        <f>G19*'2-Исх.д-е'!$C$11</f>
        <v>0</v>
      </c>
      <c r="I19" s="63"/>
    </row>
    <row r="20" spans="1:19" x14ac:dyDescent="0.25">
      <c r="A20" s="65"/>
      <c r="B20" s="45" t="s">
        <v>305</v>
      </c>
      <c r="C20" s="52"/>
      <c r="D20" s="52"/>
      <c r="E20" s="39">
        <f t="shared" si="4"/>
        <v>0</v>
      </c>
      <c r="F20" s="57">
        <f t="shared" si="2"/>
        <v>179025</v>
      </c>
      <c r="G20" s="39">
        <f t="shared" si="5"/>
        <v>0</v>
      </c>
      <c r="H20" s="39">
        <f>G20*'2-Исх.д-е'!$C$11</f>
        <v>0</v>
      </c>
      <c r="I20" s="63"/>
    </row>
    <row r="21" spans="1:19" x14ac:dyDescent="0.25">
      <c r="A21" s="65"/>
      <c r="B21" s="45" t="s">
        <v>305</v>
      </c>
      <c r="C21" s="52"/>
      <c r="D21" s="52"/>
      <c r="E21" s="39">
        <f t="shared" si="4"/>
        <v>0</v>
      </c>
      <c r="F21" s="57">
        <f t="shared" si="2"/>
        <v>179025</v>
      </c>
      <c r="G21" s="39">
        <f t="shared" si="5"/>
        <v>0</v>
      </c>
      <c r="H21" s="39">
        <f>G21*'2-Исх.д-е'!$C$11</f>
        <v>0</v>
      </c>
      <c r="I21" s="63"/>
    </row>
    <row r="22" spans="1:19" ht="16.5" thickBot="1" x14ac:dyDescent="0.3">
      <c r="A22" s="130"/>
      <c r="B22" s="131" t="s">
        <v>305</v>
      </c>
      <c r="C22" s="132"/>
      <c r="D22" s="132"/>
      <c r="E22" s="133">
        <f t="shared" si="4"/>
        <v>0</v>
      </c>
      <c r="F22" s="134">
        <f t="shared" si="2"/>
        <v>179025</v>
      </c>
      <c r="G22" s="133">
        <f t="shared" si="5"/>
        <v>0</v>
      </c>
      <c r="H22" s="133">
        <f>G22*'2-Исх.д-е'!$C$11</f>
        <v>0</v>
      </c>
      <c r="I22" s="135"/>
    </row>
    <row r="23" spans="1:19" s="16" customFormat="1" ht="16.5" thickBot="1" x14ac:dyDescent="0.3">
      <c r="A23" s="143" t="s">
        <v>314</v>
      </c>
      <c r="B23" s="144" t="s">
        <v>305</v>
      </c>
      <c r="C23" s="145">
        <f>SUM(C17:C22)</f>
        <v>0</v>
      </c>
      <c r="D23" s="145" t="e">
        <f>(C17*D17+C18*D18+C19*D19+C20*D20+C21*D21+C22*D22)/C23</f>
        <v>#DIV/0!</v>
      </c>
      <c r="E23" s="146">
        <f>SUM(E17:E22)</f>
        <v>0</v>
      </c>
      <c r="F23" s="147">
        <f t="shared" si="2"/>
        <v>179025</v>
      </c>
      <c r="G23" s="146">
        <f t="shared" si="5"/>
        <v>0</v>
      </c>
      <c r="H23" s="146">
        <f>G23*'2-Исх.д-е'!$C$11</f>
        <v>0</v>
      </c>
      <c r="I23" s="148"/>
    </row>
    <row r="24" spans="1:19" x14ac:dyDescent="0.25">
      <c r="A24" s="136"/>
      <c r="B24" s="137" t="s">
        <v>305</v>
      </c>
      <c r="C24" s="139"/>
      <c r="D24" s="139"/>
      <c r="E24" s="140">
        <f t="shared" si="4"/>
        <v>0</v>
      </c>
      <c r="F24" s="141">
        <f t="shared" si="2"/>
        <v>179025</v>
      </c>
      <c r="G24" s="140">
        <f t="shared" si="5"/>
        <v>0</v>
      </c>
      <c r="H24" s="140">
        <f>G24*'2-Исх.д-е'!$C$11</f>
        <v>0</v>
      </c>
      <c r="I24" s="142"/>
    </row>
    <row r="25" spans="1:19" x14ac:dyDescent="0.25">
      <c r="A25" s="65"/>
      <c r="B25" s="45" t="s">
        <v>305</v>
      </c>
      <c r="C25" s="52"/>
      <c r="D25" s="52"/>
      <c r="E25" s="39">
        <f t="shared" si="4"/>
        <v>0</v>
      </c>
      <c r="F25" s="57">
        <f t="shared" si="2"/>
        <v>179025</v>
      </c>
      <c r="G25" s="39">
        <f t="shared" si="5"/>
        <v>0</v>
      </c>
      <c r="H25" s="39">
        <f>G25*'2-Исх.д-е'!$C$11</f>
        <v>0</v>
      </c>
      <c r="I25" s="63"/>
    </row>
    <row r="26" spans="1:19" x14ac:dyDescent="0.25">
      <c r="A26" s="65"/>
      <c r="B26" s="45" t="s">
        <v>305</v>
      </c>
      <c r="C26" s="52"/>
      <c r="D26" s="52"/>
      <c r="E26" s="39">
        <f t="shared" si="4"/>
        <v>0</v>
      </c>
      <c r="F26" s="57">
        <f t="shared" si="2"/>
        <v>179025</v>
      </c>
      <c r="G26" s="39">
        <f t="shared" si="5"/>
        <v>0</v>
      </c>
      <c r="H26" s="39">
        <f>G26*'2-Исх.д-е'!$C$11</f>
        <v>0</v>
      </c>
      <c r="I26" s="63"/>
    </row>
    <row r="27" spans="1:19" x14ac:dyDescent="0.25">
      <c r="A27" s="65"/>
      <c r="B27" s="45" t="s">
        <v>305</v>
      </c>
      <c r="C27" s="52"/>
      <c r="D27" s="52"/>
      <c r="E27" s="39">
        <f t="shared" si="4"/>
        <v>0</v>
      </c>
      <c r="F27" s="57">
        <f t="shared" si="2"/>
        <v>179025</v>
      </c>
      <c r="G27" s="39">
        <f t="shared" si="5"/>
        <v>0</v>
      </c>
      <c r="H27" s="39">
        <f>G27*'2-Исх.д-е'!$C$11</f>
        <v>0</v>
      </c>
      <c r="I27" s="63"/>
    </row>
    <row r="28" spans="1:19" x14ac:dyDescent="0.25">
      <c r="A28" s="136" t="s">
        <v>304</v>
      </c>
      <c r="B28" s="137" t="s">
        <v>305</v>
      </c>
      <c r="C28" s="138"/>
      <c r="D28" s="139"/>
      <c r="E28" s="39">
        <f>C28*D28*12*1.302</f>
        <v>0</v>
      </c>
      <c r="F28" s="57">
        <f t="shared" si="2"/>
        <v>179025</v>
      </c>
      <c r="G28" s="39">
        <f t="shared" si="5"/>
        <v>0</v>
      </c>
      <c r="H28" s="39">
        <f>G28*'2-Исх.д-е'!$C$11</f>
        <v>0</v>
      </c>
      <c r="I28" s="63"/>
    </row>
    <row r="29" spans="1:19" x14ac:dyDescent="0.25">
      <c r="A29" s="136"/>
      <c r="B29" s="137" t="s">
        <v>305</v>
      </c>
      <c r="C29" s="138"/>
      <c r="D29" s="139"/>
      <c r="E29" s="39">
        <f t="shared" si="4"/>
        <v>0</v>
      </c>
      <c r="F29" s="57">
        <f t="shared" si="2"/>
        <v>179025</v>
      </c>
      <c r="G29" s="39">
        <f t="shared" si="5"/>
        <v>0</v>
      </c>
      <c r="H29" s="39">
        <f>G29*'2-Исх.д-е'!$C$11</f>
        <v>0</v>
      </c>
      <c r="I29" s="63"/>
    </row>
    <row r="30" spans="1:19" x14ac:dyDescent="0.25">
      <c r="A30" s="65"/>
      <c r="B30" s="45" t="s">
        <v>305</v>
      </c>
      <c r="C30" s="52"/>
      <c r="D30" s="52"/>
      <c r="E30" s="39">
        <f t="shared" si="4"/>
        <v>0</v>
      </c>
      <c r="F30" s="57">
        <f t="shared" si="2"/>
        <v>179025</v>
      </c>
      <c r="G30" s="39">
        <f t="shared" si="5"/>
        <v>0</v>
      </c>
      <c r="H30" s="39">
        <f>G30*'2-Исх.д-е'!$C$11</f>
        <v>0</v>
      </c>
      <c r="I30" s="63"/>
    </row>
    <row r="31" spans="1:19" x14ac:dyDescent="0.25">
      <c r="A31" s="65"/>
      <c r="B31" s="45" t="s">
        <v>305</v>
      </c>
      <c r="C31" s="52"/>
      <c r="D31" s="52"/>
      <c r="E31" s="39">
        <f t="shared" si="4"/>
        <v>0</v>
      </c>
      <c r="F31" s="57">
        <f t="shared" si="2"/>
        <v>179025</v>
      </c>
      <c r="G31" s="39">
        <f t="shared" si="5"/>
        <v>0</v>
      </c>
      <c r="H31" s="39">
        <f>G31*'2-Исх.д-е'!$C$11</f>
        <v>0</v>
      </c>
      <c r="I31" s="63"/>
    </row>
    <row r="32" spans="1:19" x14ac:dyDescent="0.25">
      <c r="A32" s="65"/>
      <c r="B32" s="45" t="s">
        <v>305</v>
      </c>
      <c r="C32" s="52"/>
      <c r="D32" s="52"/>
      <c r="E32" s="39">
        <f t="shared" si="4"/>
        <v>0</v>
      </c>
      <c r="F32" s="57">
        <f t="shared" si="2"/>
        <v>179025</v>
      </c>
      <c r="G32" s="39">
        <f t="shared" si="5"/>
        <v>0</v>
      </c>
      <c r="H32" s="39">
        <f>G32*'2-Исх.д-е'!$C$11</f>
        <v>0</v>
      </c>
      <c r="I32" s="63"/>
    </row>
    <row r="33" spans="1:9" x14ac:dyDescent="0.25">
      <c r="A33" s="65"/>
      <c r="B33" s="45" t="s">
        <v>305</v>
      </c>
      <c r="C33" s="52"/>
      <c r="D33" s="52"/>
      <c r="E33" s="39">
        <f t="shared" si="4"/>
        <v>0</v>
      </c>
      <c r="F33" s="57">
        <f t="shared" si="2"/>
        <v>179025</v>
      </c>
      <c r="G33" s="39">
        <f t="shared" si="5"/>
        <v>0</v>
      </c>
      <c r="H33" s="39">
        <f>G33*'2-Исх.д-е'!$C$11</f>
        <v>0</v>
      </c>
      <c r="I33" s="63"/>
    </row>
    <row r="34" spans="1:9" x14ac:dyDescent="0.25">
      <c r="A34" s="65"/>
      <c r="B34" s="45" t="s">
        <v>305</v>
      </c>
      <c r="C34" s="52"/>
      <c r="D34" s="52"/>
      <c r="E34" s="39">
        <f t="shared" si="4"/>
        <v>0</v>
      </c>
      <c r="F34" s="57">
        <f t="shared" si="2"/>
        <v>179025</v>
      </c>
      <c r="G34" s="39">
        <f t="shared" si="5"/>
        <v>0</v>
      </c>
      <c r="H34" s="39">
        <f>G34*'2-Исх.д-е'!$C$11</f>
        <v>0</v>
      </c>
      <c r="I34" s="63"/>
    </row>
    <row r="35" spans="1:9" hidden="1" x14ac:dyDescent="0.25">
      <c r="A35" s="65"/>
      <c r="B35" s="45" t="s">
        <v>305</v>
      </c>
      <c r="C35" s="52"/>
      <c r="D35" s="52"/>
      <c r="E35" s="39">
        <f t="shared" si="4"/>
        <v>0</v>
      </c>
      <c r="F35" s="57">
        <f t="shared" si="2"/>
        <v>179025</v>
      </c>
      <c r="G35" s="39">
        <f t="shared" si="5"/>
        <v>0</v>
      </c>
      <c r="H35" s="39">
        <f>G35*'2-Исх.д-е'!$C$11</f>
        <v>0</v>
      </c>
      <c r="I35" s="63"/>
    </row>
    <row r="36" spans="1:9" hidden="1" x14ac:dyDescent="0.25">
      <c r="A36" s="65"/>
      <c r="B36" s="45" t="s">
        <v>305</v>
      </c>
      <c r="C36" s="52"/>
      <c r="D36" s="52"/>
      <c r="E36" s="39">
        <f t="shared" si="4"/>
        <v>0</v>
      </c>
      <c r="F36" s="57">
        <f t="shared" si="2"/>
        <v>179025</v>
      </c>
      <c r="G36" s="39">
        <f t="shared" si="5"/>
        <v>0</v>
      </c>
      <c r="H36" s="39">
        <f>G36*'2-Исх.д-е'!$C$11</f>
        <v>0</v>
      </c>
      <c r="I36" s="63"/>
    </row>
    <row r="37" spans="1:9" hidden="1" x14ac:dyDescent="0.25">
      <c r="A37" s="65"/>
      <c r="B37" s="45" t="s">
        <v>305</v>
      </c>
      <c r="C37" s="52"/>
      <c r="D37" s="52"/>
      <c r="E37" s="39">
        <f t="shared" si="4"/>
        <v>0</v>
      </c>
      <c r="F37" s="57">
        <f t="shared" si="2"/>
        <v>179025</v>
      </c>
      <c r="G37" s="39">
        <f t="shared" si="5"/>
        <v>0</v>
      </c>
      <c r="H37" s="39">
        <f>G37*'2-Исх.д-е'!$C$11</f>
        <v>0</v>
      </c>
      <c r="I37" s="63"/>
    </row>
    <row r="38" spans="1:9" hidden="1" x14ac:dyDescent="0.25">
      <c r="A38" s="65"/>
      <c r="B38" s="45" t="s">
        <v>305</v>
      </c>
      <c r="C38" s="52"/>
      <c r="D38" s="52"/>
      <c r="E38" s="39">
        <f t="shared" si="4"/>
        <v>0</v>
      </c>
      <c r="F38" s="57">
        <f t="shared" si="2"/>
        <v>179025</v>
      </c>
      <c r="G38" s="39">
        <f t="shared" si="5"/>
        <v>0</v>
      </c>
      <c r="H38" s="39">
        <f>G38*'2-Исх.д-е'!$C$11</f>
        <v>0</v>
      </c>
      <c r="I38" s="63"/>
    </row>
    <row r="39" spans="1:9" hidden="1" x14ac:dyDescent="0.25">
      <c r="A39" s="65"/>
      <c r="B39" s="45" t="s">
        <v>305</v>
      </c>
      <c r="C39" s="52"/>
      <c r="D39" s="52"/>
      <c r="E39" s="39">
        <f t="shared" si="4"/>
        <v>0</v>
      </c>
      <c r="F39" s="57">
        <f t="shared" si="2"/>
        <v>179025</v>
      </c>
      <c r="G39" s="39">
        <f t="shared" si="5"/>
        <v>0</v>
      </c>
      <c r="H39" s="39">
        <f>G39*'2-Исх.д-е'!$C$11</f>
        <v>0</v>
      </c>
      <c r="I39" s="63"/>
    </row>
    <row r="40" spans="1:9" hidden="1" x14ac:dyDescent="0.25">
      <c r="A40" s="65"/>
      <c r="B40" s="45" t="s">
        <v>305</v>
      </c>
      <c r="C40" s="52"/>
      <c r="D40" s="52"/>
      <c r="E40" s="39">
        <f t="shared" si="4"/>
        <v>0</v>
      </c>
      <c r="F40" s="57">
        <f t="shared" si="2"/>
        <v>179025</v>
      </c>
      <c r="G40" s="39">
        <f t="shared" si="5"/>
        <v>0</v>
      </c>
      <c r="H40" s="39">
        <f>G40*'2-Исх.д-е'!$C$11</f>
        <v>0</v>
      </c>
      <c r="I40" s="63"/>
    </row>
    <row r="41" spans="1:9" hidden="1" x14ac:dyDescent="0.25">
      <c r="A41" s="65"/>
      <c r="B41" s="45" t="s">
        <v>305</v>
      </c>
      <c r="C41" s="52"/>
      <c r="D41" s="52"/>
      <c r="E41" s="39">
        <f t="shared" si="4"/>
        <v>0</v>
      </c>
      <c r="F41" s="57">
        <f t="shared" si="2"/>
        <v>179025</v>
      </c>
      <c r="G41" s="39">
        <f t="shared" si="5"/>
        <v>0</v>
      </c>
      <c r="H41" s="39">
        <f>G41*'2-Исх.д-е'!$C$11</f>
        <v>0</v>
      </c>
      <c r="I41" s="63"/>
    </row>
    <row r="42" spans="1:9" hidden="1" x14ac:dyDescent="0.25">
      <c r="A42" s="65"/>
      <c r="B42" s="45" t="s">
        <v>305</v>
      </c>
      <c r="C42" s="52"/>
      <c r="D42" s="52"/>
      <c r="E42" s="39">
        <f t="shared" si="4"/>
        <v>0</v>
      </c>
      <c r="F42" s="57">
        <f t="shared" si="2"/>
        <v>179025</v>
      </c>
      <c r="G42" s="39">
        <f t="shared" si="5"/>
        <v>0</v>
      </c>
      <c r="H42" s="39">
        <f>G42*'2-Исх.д-е'!$C$11</f>
        <v>0</v>
      </c>
      <c r="I42" s="63"/>
    </row>
    <row r="43" spans="1:9" hidden="1" x14ac:dyDescent="0.25">
      <c r="A43" s="65"/>
      <c r="B43" s="45" t="s">
        <v>305</v>
      </c>
      <c r="C43" s="52"/>
      <c r="D43" s="52"/>
      <c r="E43" s="39">
        <f t="shared" si="4"/>
        <v>0</v>
      </c>
      <c r="F43" s="57">
        <f t="shared" si="2"/>
        <v>179025</v>
      </c>
      <c r="G43" s="39">
        <f t="shared" si="5"/>
        <v>0</v>
      </c>
      <c r="H43" s="39">
        <f>G43*'2-Исх.д-е'!$C$11</f>
        <v>0</v>
      </c>
      <c r="I43" s="63"/>
    </row>
    <row r="44" spans="1:9" hidden="1" x14ac:dyDescent="0.25">
      <c r="A44" s="65"/>
      <c r="B44" s="45" t="s">
        <v>305</v>
      </c>
      <c r="C44" s="52"/>
      <c r="D44" s="52"/>
      <c r="E44" s="39">
        <f t="shared" si="4"/>
        <v>0</v>
      </c>
      <c r="F44" s="57">
        <f t="shared" si="2"/>
        <v>179025</v>
      </c>
      <c r="G44" s="39">
        <f t="shared" si="5"/>
        <v>0</v>
      </c>
      <c r="H44" s="39">
        <f>G44*'2-Исх.д-е'!$C$11</f>
        <v>0</v>
      </c>
      <c r="I44" s="63"/>
    </row>
    <row r="45" spans="1:9" hidden="1" x14ac:dyDescent="0.25">
      <c r="A45" s="65"/>
      <c r="B45" s="45" t="s">
        <v>305</v>
      </c>
      <c r="C45" s="52"/>
      <c r="D45" s="52"/>
      <c r="E45" s="39">
        <f t="shared" si="4"/>
        <v>0</v>
      </c>
      <c r="F45" s="57">
        <f t="shared" si="2"/>
        <v>179025</v>
      </c>
      <c r="G45" s="39">
        <f t="shared" si="5"/>
        <v>0</v>
      </c>
      <c r="H45" s="39">
        <f>G45*'2-Исх.д-е'!$C$11</f>
        <v>0</v>
      </c>
      <c r="I45" s="63"/>
    </row>
    <row r="46" spans="1:9" hidden="1" x14ac:dyDescent="0.25">
      <c r="A46" s="65"/>
      <c r="B46" s="45" t="s">
        <v>305</v>
      </c>
      <c r="C46" s="52"/>
      <c r="D46" s="52"/>
      <c r="E46" s="39">
        <f t="shared" si="4"/>
        <v>0</v>
      </c>
      <c r="F46" s="57">
        <f t="shared" si="2"/>
        <v>179025</v>
      </c>
      <c r="G46" s="39">
        <f t="shared" si="5"/>
        <v>0</v>
      </c>
      <c r="H46" s="39">
        <f>G46*'2-Исх.д-е'!$C$11</f>
        <v>0</v>
      </c>
      <c r="I46" s="63"/>
    </row>
    <row r="47" spans="1:9" hidden="1" x14ac:dyDescent="0.25">
      <c r="A47" s="65"/>
      <c r="B47" s="45" t="s">
        <v>305</v>
      </c>
      <c r="C47" s="52"/>
      <c r="D47" s="52"/>
      <c r="E47" s="39">
        <f t="shared" si="4"/>
        <v>0</v>
      </c>
      <c r="F47" s="57">
        <f t="shared" si="2"/>
        <v>179025</v>
      </c>
      <c r="G47" s="39">
        <f t="shared" si="5"/>
        <v>0</v>
      </c>
      <c r="H47" s="39">
        <f>G47*'2-Исх.д-е'!$C$11</f>
        <v>0</v>
      </c>
      <c r="I47" s="63"/>
    </row>
    <row r="48" spans="1:9" hidden="1" x14ac:dyDescent="0.25">
      <c r="A48" s="65"/>
      <c r="B48" s="45" t="s">
        <v>305</v>
      </c>
      <c r="C48" s="52"/>
      <c r="D48" s="52"/>
      <c r="E48" s="39">
        <f t="shared" si="4"/>
        <v>0</v>
      </c>
      <c r="F48" s="57">
        <f t="shared" si="2"/>
        <v>179025</v>
      </c>
      <c r="G48" s="39">
        <f t="shared" si="5"/>
        <v>0</v>
      </c>
      <c r="H48" s="39">
        <f>G48*'2-Исх.д-е'!$C$11</f>
        <v>0</v>
      </c>
      <c r="I48" s="63"/>
    </row>
    <row r="49" spans="1:9" hidden="1" x14ac:dyDescent="0.25">
      <c r="A49" s="65"/>
      <c r="B49" s="45" t="s">
        <v>305</v>
      </c>
      <c r="C49" s="52"/>
      <c r="D49" s="52"/>
      <c r="E49" s="39">
        <f t="shared" si="4"/>
        <v>0</v>
      </c>
      <c r="F49" s="57">
        <f t="shared" si="2"/>
        <v>179025</v>
      </c>
      <c r="G49" s="39">
        <f t="shared" si="5"/>
        <v>0</v>
      </c>
      <c r="H49" s="39">
        <f>G49*'2-Исх.д-е'!$C$11</f>
        <v>0</v>
      </c>
      <c r="I49" s="63"/>
    </row>
    <row r="50" spans="1:9" x14ac:dyDescent="0.25">
      <c r="A50" s="65"/>
      <c r="B50" s="45" t="s">
        <v>305</v>
      </c>
      <c r="C50" s="52"/>
      <c r="D50" s="52"/>
      <c r="E50" s="39">
        <f t="shared" si="4"/>
        <v>0</v>
      </c>
      <c r="F50" s="57">
        <f t="shared" si="2"/>
        <v>179025</v>
      </c>
      <c r="G50" s="39">
        <f t="shared" si="5"/>
        <v>0</v>
      </c>
      <c r="H50" s="39">
        <f>G50*'2-Исх.д-е'!$C$11</f>
        <v>0</v>
      </c>
      <c r="I50" s="63"/>
    </row>
    <row r="51" spans="1:9" x14ac:dyDescent="0.25">
      <c r="A51" s="65"/>
      <c r="B51" s="45" t="s">
        <v>305</v>
      </c>
      <c r="C51" s="52"/>
      <c r="D51" s="52"/>
      <c r="E51" s="39">
        <f t="shared" si="4"/>
        <v>0</v>
      </c>
      <c r="F51" s="57">
        <f t="shared" si="2"/>
        <v>179025</v>
      </c>
      <c r="G51" s="39">
        <f t="shared" si="5"/>
        <v>0</v>
      </c>
      <c r="H51" s="39">
        <f>G51*'2-Исх.д-е'!$C$11</f>
        <v>0</v>
      </c>
      <c r="I51" s="63"/>
    </row>
    <row r="52" spans="1:9" x14ac:dyDescent="0.25">
      <c r="A52" s="65"/>
      <c r="B52" s="45" t="s">
        <v>305</v>
      </c>
      <c r="C52" s="52"/>
      <c r="D52" s="52"/>
      <c r="E52" s="39">
        <f t="shared" si="4"/>
        <v>0</v>
      </c>
      <c r="F52" s="57">
        <f t="shared" si="2"/>
        <v>179025</v>
      </c>
      <c r="G52" s="39">
        <f t="shared" si="5"/>
        <v>0</v>
      </c>
      <c r="H52" s="39">
        <f>G52*'2-Исх.д-е'!$C$11</f>
        <v>0</v>
      </c>
      <c r="I52" s="63"/>
    </row>
    <row r="53" spans="1:9" x14ac:dyDescent="0.25">
      <c r="A53" s="65"/>
      <c r="B53" s="45" t="s">
        <v>305</v>
      </c>
      <c r="C53" s="52"/>
      <c r="D53" s="52"/>
      <c r="E53" s="39">
        <f t="shared" si="4"/>
        <v>0</v>
      </c>
      <c r="F53" s="57">
        <f t="shared" si="2"/>
        <v>179025</v>
      </c>
      <c r="G53" s="39">
        <f t="shared" si="5"/>
        <v>0</v>
      </c>
      <c r="H53" s="39">
        <f>G53*'2-Исх.д-е'!$C$11</f>
        <v>0</v>
      </c>
      <c r="I53" s="63"/>
    </row>
    <row r="54" spans="1:9" x14ac:dyDescent="0.25">
      <c r="A54" s="65"/>
      <c r="B54" s="45" t="s">
        <v>305</v>
      </c>
      <c r="C54" s="52"/>
      <c r="D54" s="52"/>
      <c r="E54" s="39">
        <f t="shared" si="4"/>
        <v>0</v>
      </c>
      <c r="F54" s="57">
        <f t="shared" si="2"/>
        <v>179025</v>
      </c>
      <c r="G54" s="39">
        <f t="shared" si="5"/>
        <v>0</v>
      </c>
      <c r="H54" s="39">
        <f>G54*'2-Исх.д-е'!$C$11</f>
        <v>0</v>
      </c>
      <c r="I54" s="63"/>
    </row>
    <row r="55" spans="1:9" x14ac:dyDescent="0.25">
      <c r="A55" s="65"/>
      <c r="B55" s="45" t="s">
        <v>305</v>
      </c>
      <c r="C55" s="52"/>
      <c r="D55" s="52"/>
      <c r="E55" s="39">
        <f t="shared" si="4"/>
        <v>0</v>
      </c>
      <c r="F55" s="57">
        <f t="shared" si="2"/>
        <v>179025</v>
      </c>
      <c r="G55" s="39">
        <f t="shared" si="5"/>
        <v>0</v>
      </c>
      <c r="H55" s="39">
        <f>G55*'2-Исх.д-е'!$C$11</f>
        <v>0</v>
      </c>
      <c r="I55" s="63"/>
    </row>
    <row r="56" spans="1:9" ht="16.5" thickBot="1" x14ac:dyDescent="0.3">
      <c r="A56" s="130"/>
      <c r="B56" s="131" t="s">
        <v>305</v>
      </c>
      <c r="C56" s="132"/>
      <c r="D56" s="132"/>
      <c r="E56" s="39">
        <f t="shared" si="4"/>
        <v>0</v>
      </c>
      <c r="F56" s="57">
        <f t="shared" si="2"/>
        <v>179025</v>
      </c>
      <c r="G56" s="39">
        <f t="shared" si="5"/>
        <v>0</v>
      </c>
      <c r="H56" s="39">
        <f>G56*'2-Исх.д-е'!$C$11</f>
        <v>0</v>
      </c>
      <c r="I56" s="135"/>
    </row>
    <row r="57" spans="1:9" s="16" customFormat="1" ht="16.5" thickBot="1" x14ac:dyDescent="0.3">
      <c r="A57" s="143" t="s">
        <v>311</v>
      </c>
      <c r="B57" s="144" t="s">
        <v>305</v>
      </c>
      <c r="C57" s="145">
        <f>SUM(C24:C56)</f>
        <v>0</v>
      </c>
      <c r="D57" s="145" t="e">
        <f>(C24*D24+C25*D25+C26*D26+C27*D27+D28*C28+D29*C29+D30*C30+D31*C31+D32*C32+D33*C33+D34*C34+D35*C35+D36*C36+D37*C37+D38*C38+D39*C39+D40*C40+D41*C41+D42*C42+D43*C43+D44*C44+D45*C45+D46*C46+D47*C47+D48*C48+D49*C49+D50*C50+D51*C51+D52*C52+D53*C53+D54*C54+D55*C55+D56*C56)/C57</f>
        <v>#DIV/0!</v>
      </c>
      <c r="E57" s="146">
        <f>SUM(E17:E56)</f>
        <v>0</v>
      </c>
      <c r="F57" s="147">
        <f>F56</f>
        <v>179025</v>
      </c>
      <c r="G57" s="146">
        <f t="shared" ref="G57" si="6">E57/F57</f>
        <v>0</v>
      </c>
      <c r="H57" s="146">
        <f>G57*'2-Исх.д-е'!$C$11</f>
        <v>0</v>
      </c>
      <c r="I57" s="148"/>
    </row>
    <row r="58" spans="1:9" s="49" customFormat="1" ht="16.5" thickBot="1" x14ac:dyDescent="0.3">
      <c r="A58" s="149" t="s">
        <v>230</v>
      </c>
      <c r="B58" s="150"/>
      <c r="C58" s="151">
        <f>C57+C16</f>
        <v>0</v>
      </c>
      <c r="D58" s="152" t="e">
        <f>(D16*C16+D57*C57)/C58</f>
        <v>#DIV/0!</v>
      </c>
      <c r="E58" s="152">
        <f>E57+E16</f>
        <v>0</v>
      </c>
      <c r="F58" s="147">
        <f t="shared" si="2"/>
        <v>179025</v>
      </c>
      <c r="G58" s="146">
        <f>E58/F58</f>
        <v>0</v>
      </c>
      <c r="H58" s="146">
        <f>G58*'2-Исх.д-е'!$C$11</f>
        <v>0</v>
      </c>
      <c r="I58" s="153"/>
    </row>
  </sheetData>
  <mergeCells count="12">
    <mergeCell ref="J3:J4"/>
    <mergeCell ref="K3:S3"/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103"/>
  <sheetViews>
    <sheetView topLeftCell="G11" workbookViewId="0">
      <selection activeCell="K23" sqref="K23:R23"/>
    </sheetView>
  </sheetViews>
  <sheetFormatPr defaultRowHeight="15.75" x14ac:dyDescent="0.25"/>
  <cols>
    <col min="1" max="1" width="34.28515625" style="13" customWidth="1"/>
    <col min="2" max="2" width="9.5703125" style="13" customWidth="1"/>
    <col min="3" max="3" width="7.7109375" style="13" customWidth="1"/>
    <col min="4" max="4" width="10.28515625" style="13" customWidth="1"/>
    <col min="5" max="5" width="13.42578125" style="13" customWidth="1"/>
    <col min="6" max="6" width="11.42578125" style="13" customWidth="1"/>
    <col min="7" max="7" width="14.42578125" style="13" customWidth="1"/>
    <col min="8" max="8" width="11.28515625" style="13" customWidth="1"/>
    <col min="9" max="9" width="27.42578125" style="353" customWidth="1"/>
    <col min="10" max="10" width="29.85546875" style="13" customWidth="1"/>
    <col min="11" max="16384" width="9.140625" style="13"/>
  </cols>
  <sheetData>
    <row r="1" spans="1:19" s="33" customFormat="1" ht="18.75" x14ac:dyDescent="0.3">
      <c r="A1" s="463" t="s">
        <v>258</v>
      </c>
      <c r="B1" s="463"/>
      <c r="C1" s="463"/>
      <c r="D1" s="463"/>
      <c r="E1" s="463"/>
      <c r="F1" s="463"/>
      <c r="G1" s="463"/>
      <c r="H1" s="463"/>
      <c r="I1" s="463"/>
    </row>
    <row r="3" spans="1:19" s="47" customFormat="1" ht="15" customHeight="1" x14ac:dyDescent="0.25">
      <c r="A3" s="444" t="s">
        <v>224</v>
      </c>
      <c r="B3" s="444" t="s">
        <v>234</v>
      </c>
      <c r="C3" s="444" t="s">
        <v>225</v>
      </c>
      <c r="D3" s="444" t="s">
        <v>226</v>
      </c>
      <c r="E3" s="444" t="s">
        <v>227</v>
      </c>
      <c r="F3" s="444" t="s">
        <v>228</v>
      </c>
      <c r="G3" s="444" t="s">
        <v>231</v>
      </c>
      <c r="H3" s="444" t="s">
        <v>263</v>
      </c>
      <c r="I3" s="444" t="s">
        <v>195</v>
      </c>
      <c r="J3" s="444" t="s">
        <v>386</v>
      </c>
      <c r="K3" s="457" t="s">
        <v>393</v>
      </c>
      <c r="L3" s="457"/>
      <c r="M3" s="457"/>
      <c r="N3" s="457"/>
      <c r="O3" s="457"/>
      <c r="P3" s="457"/>
      <c r="Q3" s="457"/>
      <c r="R3" s="457"/>
      <c r="S3" s="457"/>
    </row>
    <row r="4" spans="1:19" s="47" customFormat="1" ht="142.5" customHeight="1" x14ac:dyDescent="0.25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218" t="s">
        <v>379</v>
      </c>
      <c r="L4" s="218" t="s">
        <v>143</v>
      </c>
      <c r="M4" s="218" t="s">
        <v>380</v>
      </c>
      <c r="N4" s="218" t="s">
        <v>381</v>
      </c>
      <c r="O4" s="46" t="s">
        <v>382</v>
      </c>
      <c r="P4" s="46" t="s">
        <v>383</v>
      </c>
      <c r="Q4" s="46" t="s">
        <v>384</v>
      </c>
      <c r="R4" s="46" t="s">
        <v>385</v>
      </c>
      <c r="S4" s="46" t="s">
        <v>195</v>
      </c>
    </row>
    <row r="5" spans="1:19" s="15" customFormat="1" ht="15" customHeight="1" x14ac:dyDescent="0.25">
      <c r="A5" s="14">
        <v>1</v>
      </c>
      <c r="B5" s="14">
        <v>2</v>
      </c>
      <c r="C5" s="14">
        <v>3</v>
      </c>
      <c r="D5" s="14">
        <v>4</v>
      </c>
      <c r="E5" s="37" t="s">
        <v>251</v>
      </c>
      <c r="F5" s="14" t="s">
        <v>238</v>
      </c>
      <c r="G5" s="14" t="s">
        <v>239</v>
      </c>
      <c r="H5" s="14" t="s">
        <v>548</v>
      </c>
      <c r="I5" s="348">
        <v>9</v>
      </c>
      <c r="J5" s="14">
        <v>10</v>
      </c>
      <c r="K5" s="14">
        <v>11</v>
      </c>
      <c r="L5" s="14">
        <v>12</v>
      </c>
      <c r="M5" s="14">
        <v>13</v>
      </c>
      <c r="N5" s="14">
        <v>14</v>
      </c>
      <c r="O5" s="14">
        <v>15</v>
      </c>
      <c r="P5" s="14">
        <v>16</v>
      </c>
      <c r="Q5" s="14">
        <v>17</v>
      </c>
      <c r="R5" s="14">
        <v>18</v>
      </c>
      <c r="S5" s="14">
        <v>19</v>
      </c>
    </row>
    <row r="6" spans="1:19" ht="25.5" x14ac:dyDescent="0.25">
      <c r="A6" s="65" t="s">
        <v>394</v>
      </c>
      <c r="B6" s="66" t="s">
        <v>634</v>
      </c>
      <c r="C6" s="292">
        <v>30</v>
      </c>
      <c r="D6" s="289">
        <v>600</v>
      </c>
      <c r="E6" s="293">
        <f>C6*D6</f>
        <v>18000</v>
      </c>
      <c r="F6" s="57">
        <f>'2-Исх.д-е'!C16</f>
        <v>179025</v>
      </c>
      <c r="G6" s="39">
        <f>E6/F6</f>
        <v>0.10054461667364893</v>
      </c>
      <c r="H6" s="39">
        <f>G6*'2-Исх.д-е'!$C$11</f>
        <v>16.589861751152075</v>
      </c>
      <c r="I6" s="349" t="s">
        <v>626</v>
      </c>
      <c r="J6" s="228" t="s">
        <v>389</v>
      </c>
      <c r="K6" s="234"/>
      <c r="L6" s="234"/>
      <c r="M6" s="234"/>
      <c r="N6" s="234"/>
      <c r="O6" s="234"/>
      <c r="P6" s="234"/>
      <c r="Q6" s="234"/>
      <c r="R6" s="234"/>
      <c r="S6" s="219"/>
    </row>
    <row r="7" spans="1:19" ht="25.5" x14ac:dyDescent="0.25">
      <c r="A7" s="65" t="s">
        <v>395</v>
      </c>
      <c r="B7" s="66" t="s">
        <v>634</v>
      </c>
      <c r="C7" s="292">
        <v>10</v>
      </c>
      <c r="D7" s="289">
        <v>3000</v>
      </c>
      <c r="E7" s="293">
        <f>C7*D7</f>
        <v>30000</v>
      </c>
      <c r="F7" s="57">
        <f>F6</f>
        <v>179025</v>
      </c>
      <c r="G7" s="39">
        <f t="shared" ref="G7:G92" si="0">E7/F7</f>
        <v>0.16757436112274823</v>
      </c>
      <c r="H7" s="39">
        <f>G7*'2-Исх.д-е'!$C$11</f>
        <v>27.649769585253459</v>
      </c>
      <c r="I7" s="349" t="s">
        <v>627</v>
      </c>
      <c r="J7" s="228" t="s">
        <v>390</v>
      </c>
      <c r="K7" s="234"/>
      <c r="L7" s="234"/>
      <c r="M7" s="234"/>
      <c r="N7" s="234"/>
      <c r="O7" s="234"/>
      <c r="P7" s="234"/>
      <c r="Q7" s="234"/>
      <c r="R7" s="234"/>
      <c r="S7" s="220"/>
    </row>
    <row r="8" spans="1:19" ht="43.5" customHeight="1" x14ac:dyDescent="0.25">
      <c r="A8" s="65" t="s">
        <v>559</v>
      </c>
      <c r="B8" s="66" t="s">
        <v>634</v>
      </c>
      <c r="C8" s="292">
        <v>6</v>
      </c>
      <c r="D8" s="289">
        <v>4000</v>
      </c>
      <c r="E8" s="293">
        <f>C8*D8</f>
        <v>24000</v>
      </c>
      <c r="F8" s="57">
        <f t="shared" ref="F8:F30" si="1">F7</f>
        <v>179025</v>
      </c>
      <c r="G8" s="39">
        <f t="shared" si="0"/>
        <v>0.13405948889819858</v>
      </c>
      <c r="H8" s="39">
        <f>G8*'2-Исх.д-е'!$C$11</f>
        <v>22.119815668202765</v>
      </c>
      <c r="I8" s="349" t="s">
        <v>653</v>
      </c>
      <c r="J8" s="228" t="s">
        <v>391</v>
      </c>
      <c r="K8" s="234"/>
      <c r="L8" s="234"/>
      <c r="M8" s="234">
        <v>30</v>
      </c>
      <c r="N8" s="234"/>
      <c r="O8" s="234">
        <v>460</v>
      </c>
      <c r="P8" s="234">
        <v>525</v>
      </c>
      <c r="Q8" s="234">
        <v>100</v>
      </c>
      <c r="R8" s="234">
        <v>50</v>
      </c>
      <c r="S8" s="220"/>
    </row>
    <row r="9" spans="1:19" x14ac:dyDescent="0.25">
      <c r="A9" s="294" t="s">
        <v>628</v>
      </c>
      <c r="B9" s="323"/>
      <c r="C9" s="322"/>
      <c r="D9" s="325"/>
      <c r="E9" s="293">
        <f>C9*D9</f>
        <v>0</v>
      </c>
      <c r="F9" s="57">
        <f t="shared" si="1"/>
        <v>179025</v>
      </c>
      <c r="G9" s="39">
        <f t="shared" si="0"/>
        <v>0</v>
      </c>
      <c r="H9" s="39">
        <f>G9*'2-Исх.д-е'!$C$11</f>
        <v>0</v>
      </c>
      <c r="I9" s="350"/>
      <c r="J9" s="228"/>
      <c r="K9" s="234"/>
      <c r="L9" s="234"/>
      <c r="M9" s="234"/>
      <c r="N9" s="234"/>
      <c r="O9" s="234"/>
      <c r="P9" s="234"/>
      <c r="Q9" s="234"/>
      <c r="R9" s="234"/>
      <c r="S9" s="220"/>
    </row>
    <row r="10" spans="1:19" ht="18.75" customHeight="1" x14ac:dyDescent="0.25">
      <c r="A10" s="336" t="s">
        <v>629</v>
      </c>
      <c r="B10" s="66" t="s">
        <v>633</v>
      </c>
      <c r="C10" s="292">
        <v>3</v>
      </c>
      <c r="D10" s="343">
        <v>6643</v>
      </c>
      <c r="E10" s="293">
        <f t="shared" ref="E10:E14" si="2">C10*D10</f>
        <v>19929</v>
      </c>
      <c r="F10" s="57">
        <f t="shared" si="1"/>
        <v>179025</v>
      </c>
      <c r="G10" s="39">
        <f t="shared" ref="G10:G14" si="3">E10/F10</f>
        <v>0.11131964809384164</v>
      </c>
      <c r="H10" s="39">
        <f>G10*'2-Исх.д-е'!$C$11</f>
        <v>18.36774193548387</v>
      </c>
      <c r="I10" s="508" t="s">
        <v>664</v>
      </c>
      <c r="J10" s="228"/>
      <c r="K10" s="234"/>
      <c r="L10" s="234"/>
      <c r="M10" s="234"/>
      <c r="N10" s="234"/>
      <c r="O10" s="234"/>
      <c r="P10" s="234"/>
      <c r="Q10" s="234"/>
      <c r="R10" s="234"/>
      <c r="S10" s="220"/>
    </row>
    <row r="11" spans="1:19" x14ac:dyDescent="0.25">
      <c r="A11" s="336" t="s">
        <v>630</v>
      </c>
      <c r="B11" s="66" t="s">
        <v>633</v>
      </c>
      <c r="C11" s="292">
        <v>2</v>
      </c>
      <c r="D11" s="343">
        <v>5281.85</v>
      </c>
      <c r="E11" s="293">
        <f t="shared" si="2"/>
        <v>10563.7</v>
      </c>
      <c r="F11" s="57">
        <f t="shared" si="1"/>
        <v>179025</v>
      </c>
      <c r="G11" s="39">
        <f t="shared" si="3"/>
        <v>5.9006842619745849E-2</v>
      </c>
      <c r="H11" s="39">
        <f>G11*'2-Исх.д-е'!$C$11</f>
        <v>9.7361290322580647</v>
      </c>
      <c r="I11" s="509"/>
      <c r="J11" s="228"/>
      <c r="K11" s="234"/>
      <c r="L11" s="234"/>
      <c r="M11" s="234"/>
      <c r="N11" s="234"/>
      <c r="O11" s="234"/>
      <c r="P11" s="234"/>
      <c r="Q11" s="234"/>
      <c r="R11" s="234"/>
      <c r="S11" s="220"/>
    </row>
    <row r="12" spans="1:19" x14ac:dyDescent="0.25">
      <c r="A12" s="336" t="s">
        <v>631</v>
      </c>
      <c r="B12" s="66" t="s">
        <v>633</v>
      </c>
      <c r="C12" s="292">
        <v>1</v>
      </c>
      <c r="D12" s="343">
        <v>6643</v>
      </c>
      <c r="E12" s="293">
        <f t="shared" si="2"/>
        <v>6643</v>
      </c>
      <c r="F12" s="57">
        <f t="shared" si="1"/>
        <v>179025</v>
      </c>
      <c r="G12" s="39">
        <f t="shared" si="3"/>
        <v>3.7106549364613883E-2</v>
      </c>
      <c r="H12" s="39">
        <f>G12*'2-Исх.д-е'!$C$11</f>
        <v>6.1225806451612907</v>
      </c>
      <c r="I12" s="509"/>
      <c r="J12" s="228"/>
      <c r="K12" s="234"/>
      <c r="L12" s="234"/>
      <c r="M12" s="234"/>
      <c r="N12" s="234"/>
      <c r="O12" s="234"/>
      <c r="P12" s="234"/>
      <c r="Q12" s="234"/>
      <c r="R12" s="234"/>
      <c r="S12" s="220"/>
    </row>
    <row r="13" spans="1:19" x14ac:dyDescent="0.25">
      <c r="A13" s="336" t="s">
        <v>632</v>
      </c>
      <c r="B13" s="66" t="s">
        <v>633</v>
      </c>
      <c r="C13" s="292">
        <v>1</v>
      </c>
      <c r="D13" s="343">
        <v>1906.66</v>
      </c>
      <c r="E13" s="293">
        <f t="shared" si="2"/>
        <v>1906.66</v>
      </c>
      <c r="F13" s="57">
        <f t="shared" si="1"/>
        <v>179025</v>
      </c>
      <c r="G13" s="39">
        <f t="shared" si="3"/>
        <v>1.0650244379276638E-2</v>
      </c>
      <c r="H13" s="39">
        <f>G13*'2-Исх.д-е'!$C$11</f>
        <v>1.7572903225806451</v>
      </c>
      <c r="I13" s="510"/>
      <c r="J13" s="228"/>
      <c r="K13" s="234"/>
      <c r="L13" s="234"/>
      <c r="M13" s="234"/>
      <c r="N13" s="234"/>
      <c r="O13" s="234"/>
      <c r="P13" s="234"/>
      <c r="Q13" s="234"/>
      <c r="R13" s="234"/>
      <c r="S13" s="220"/>
    </row>
    <row r="14" spans="1:19" ht="40.5" customHeight="1" x14ac:dyDescent="0.25">
      <c r="A14" s="336" t="s">
        <v>574</v>
      </c>
      <c r="B14" s="66" t="s">
        <v>567</v>
      </c>
      <c r="C14" s="292">
        <v>20</v>
      </c>
      <c r="D14" s="344">
        <v>600</v>
      </c>
      <c r="E14" s="293">
        <f t="shared" si="2"/>
        <v>12000</v>
      </c>
      <c r="F14" s="57">
        <f t="shared" si="1"/>
        <v>179025</v>
      </c>
      <c r="G14" s="39">
        <f t="shared" si="3"/>
        <v>6.7029744449099288E-2</v>
      </c>
      <c r="H14" s="39">
        <f>G14*'2-Исх.д-е'!$C$11</f>
        <v>11.059907834101383</v>
      </c>
      <c r="I14" s="350" t="s">
        <v>635</v>
      </c>
      <c r="J14" s="229"/>
      <c r="K14" s="235"/>
      <c r="L14" s="235"/>
      <c r="M14" s="235"/>
      <c r="N14" s="235"/>
      <c r="O14" s="235"/>
      <c r="P14" s="235"/>
      <c r="Q14" s="235"/>
      <c r="R14" s="235"/>
      <c r="S14" s="220"/>
    </row>
    <row r="15" spans="1:19" ht="39" x14ac:dyDescent="0.25">
      <c r="A15" s="294" t="s">
        <v>495</v>
      </c>
      <c r="B15" s="66" t="s">
        <v>466</v>
      </c>
      <c r="C15" s="292">
        <v>300</v>
      </c>
      <c r="D15" s="333">
        <v>8</v>
      </c>
      <c r="E15" s="293">
        <f t="shared" ref="E15:E26" si="4">C15*D15</f>
        <v>2400</v>
      </c>
      <c r="F15" s="57">
        <f t="shared" si="1"/>
        <v>179025</v>
      </c>
      <c r="G15" s="39">
        <f t="shared" ref="G15:G26" si="5">E15/F15</f>
        <v>1.3405948889819858E-2</v>
      </c>
      <c r="H15" s="39">
        <f>G15*'2-Исх.д-е'!$C$11</f>
        <v>2.2119815668202767</v>
      </c>
      <c r="I15" s="350" t="s">
        <v>636</v>
      </c>
      <c r="J15" s="229"/>
      <c r="K15" s="235"/>
      <c r="L15" s="235"/>
      <c r="M15" s="235"/>
      <c r="N15" s="235"/>
      <c r="O15" s="235"/>
      <c r="P15" s="235"/>
      <c r="Q15" s="235"/>
      <c r="R15" s="235"/>
      <c r="S15" s="220"/>
    </row>
    <row r="16" spans="1:19" ht="39" x14ac:dyDescent="0.25">
      <c r="A16" s="294" t="s">
        <v>496</v>
      </c>
      <c r="B16" s="66" t="s">
        <v>637</v>
      </c>
      <c r="C16" s="355">
        <v>104</v>
      </c>
      <c r="D16" s="333">
        <v>65</v>
      </c>
      <c r="E16" s="293">
        <f>C16*D16*12</f>
        <v>81120</v>
      </c>
      <c r="F16" s="57">
        <f t="shared" si="1"/>
        <v>179025</v>
      </c>
      <c r="G16" s="39">
        <f t="shared" si="5"/>
        <v>0.45312107247591121</v>
      </c>
      <c r="H16" s="39">
        <f>G16*'2-Исх.д-е'!$C$11</f>
        <v>74.764976958525352</v>
      </c>
      <c r="I16" s="350" t="s">
        <v>695</v>
      </c>
      <c r="J16" s="229"/>
      <c r="K16" s="235"/>
      <c r="L16" s="235"/>
      <c r="M16" s="235"/>
      <c r="N16" s="235"/>
      <c r="O16" s="235"/>
      <c r="P16" s="235"/>
      <c r="Q16" s="235"/>
      <c r="R16" s="235"/>
      <c r="S16" s="220"/>
    </row>
    <row r="17" spans="1:19" ht="51.75" x14ac:dyDescent="0.25">
      <c r="A17" s="294" t="s">
        <v>563</v>
      </c>
      <c r="B17" s="66" t="s">
        <v>466</v>
      </c>
      <c r="C17" s="292">
        <v>4</v>
      </c>
      <c r="D17" s="333">
        <v>25000</v>
      </c>
      <c r="E17" s="293">
        <f t="shared" si="4"/>
        <v>100000</v>
      </c>
      <c r="F17" s="57">
        <f t="shared" si="1"/>
        <v>179025</v>
      </c>
      <c r="G17" s="39">
        <f t="shared" si="5"/>
        <v>0.55858120374249409</v>
      </c>
      <c r="H17" s="39">
        <f>G17*'2-Исх.д-е'!$C$11</f>
        <v>92.16589861751153</v>
      </c>
      <c r="I17" s="350" t="s">
        <v>681</v>
      </c>
      <c r="J17" s="229"/>
      <c r="K17" s="235"/>
      <c r="L17" s="235"/>
      <c r="M17" s="235"/>
      <c r="N17" s="235"/>
      <c r="O17" s="235"/>
      <c r="P17" s="235"/>
      <c r="Q17" s="235"/>
      <c r="R17" s="235"/>
      <c r="S17" s="220"/>
    </row>
    <row r="18" spans="1:19" ht="26.25" x14ac:dyDescent="0.25">
      <c r="A18" s="294" t="s">
        <v>497</v>
      </c>
      <c r="B18" s="66" t="s">
        <v>466</v>
      </c>
      <c r="C18" s="292">
        <v>60</v>
      </c>
      <c r="D18" s="333">
        <v>600</v>
      </c>
      <c r="E18" s="337">
        <f t="shared" si="4"/>
        <v>36000</v>
      </c>
      <c r="F18" s="340">
        <f t="shared" si="1"/>
        <v>179025</v>
      </c>
      <c r="G18" s="53">
        <f t="shared" si="5"/>
        <v>0.20108923334729786</v>
      </c>
      <c r="H18" s="53">
        <f>G18*'2-Исх.д-е'!$C$11</f>
        <v>33.179723502304149</v>
      </c>
      <c r="I18" s="350" t="s">
        <v>679</v>
      </c>
      <c r="J18" s="229"/>
      <c r="K18" s="235"/>
      <c r="L18" s="235"/>
      <c r="M18" s="235"/>
      <c r="N18" s="235"/>
      <c r="O18" s="235"/>
      <c r="P18" s="235"/>
      <c r="Q18" s="235"/>
      <c r="R18" s="235"/>
      <c r="S18" s="220"/>
    </row>
    <row r="19" spans="1:19" ht="51.75" x14ac:dyDescent="0.25">
      <c r="A19" s="294" t="s">
        <v>498</v>
      </c>
      <c r="B19" s="66" t="s">
        <v>638</v>
      </c>
      <c r="C19" s="292">
        <v>20</v>
      </c>
      <c r="D19" s="333">
        <v>250</v>
      </c>
      <c r="E19" s="337">
        <f>C19*D19-12</f>
        <v>4988</v>
      </c>
      <c r="F19" s="340">
        <f t="shared" si="1"/>
        <v>179025</v>
      </c>
      <c r="G19" s="53">
        <f t="shared" si="5"/>
        <v>2.7862030442675604E-2</v>
      </c>
      <c r="H19" s="53">
        <f>G19*'2-Исх.д-е'!$C$11</f>
        <v>4.5972350230414749</v>
      </c>
      <c r="I19" s="350" t="s">
        <v>678</v>
      </c>
      <c r="J19" s="229"/>
      <c r="K19" s="235"/>
      <c r="L19" s="235"/>
      <c r="M19" s="235"/>
      <c r="N19" s="235"/>
      <c r="O19" s="235"/>
      <c r="P19" s="235"/>
      <c r="Q19" s="235"/>
      <c r="R19" s="235"/>
      <c r="S19" s="220"/>
    </row>
    <row r="20" spans="1:19" ht="39" x14ac:dyDescent="0.25">
      <c r="A20" s="294" t="s">
        <v>565</v>
      </c>
      <c r="B20" s="66" t="s">
        <v>567</v>
      </c>
      <c r="C20" s="292">
        <v>12</v>
      </c>
      <c r="D20" s="333">
        <v>1050</v>
      </c>
      <c r="E20" s="337">
        <f t="shared" si="4"/>
        <v>12600</v>
      </c>
      <c r="F20" s="340">
        <f t="shared" si="1"/>
        <v>179025</v>
      </c>
      <c r="G20" s="53">
        <f t="shared" si="5"/>
        <v>7.0381231671554259E-2</v>
      </c>
      <c r="H20" s="53">
        <f>G20*'2-Исх.д-е'!$C$11</f>
        <v>11.612903225806452</v>
      </c>
      <c r="I20" s="350" t="s">
        <v>677</v>
      </c>
      <c r="J20" s="229"/>
      <c r="K20" s="235"/>
      <c r="L20" s="235"/>
      <c r="M20" s="235"/>
      <c r="N20" s="235"/>
      <c r="O20" s="235"/>
      <c r="P20" s="235"/>
      <c r="Q20" s="235"/>
      <c r="R20" s="235"/>
      <c r="S20" s="220"/>
    </row>
    <row r="21" spans="1:19" ht="26.25" x14ac:dyDescent="0.25">
      <c r="A21" s="294" t="s">
        <v>566</v>
      </c>
      <c r="B21" s="66" t="s">
        <v>567</v>
      </c>
      <c r="C21" s="292">
        <v>6</v>
      </c>
      <c r="D21" s="345">
        <v>5000</v>
      </c>
      <c r="E21" s="293">
        <f t="shared" si="4"/>
        <v>30000</v>
      </c>
      <c r="F21" s="57">
        <f t="shared" si="1"/>
        <v>179025</v>
      </c>
      <c r="G21" s="39">
        <f t="shared" si="5"/>
        <v>0.16757436112274823</v>
      </c>
      <c r="H21" s="39">
        <f>G21*'2-Исх.д-е'!$C$11</f>
        <v>27.649769585253459</v>
      </c>
      <c r="I21" s="350" t="s">
        <v>673</v>
      </c>
      <c r="J21" s="229"/>
      <c r="K21" s="235"/>
      <c r="L21" s="235"/>
      <c r="M21" s="235"/>
      <c r="N21" s="235"/>
      <c r="O21" s="235"/>
      <c r="P21" s="235"/>
      <c r="Q21" s="235"/>
      <c r="R21" s="235"/>
      <c r="S21" s="220"/>
    </row>
    <row r="22" spans="1:19" ht="39" x14ac:dyDescent="0.25">
      <c r="A22" s="294" t="s">
        <v>499</v>
      </c>
      <c r="B22" s="66" t="s">
        <v>639</v>
      </c>
      <c r="C22" s="292">
        <v>80</v>
      </c>
      <c r="D22" s="333">
        <v>310</v>
      </c>
      <c r="E22" s="337">
        <f t="shared" si="4"/>
        <v>24800</v>
      </c>
      <c r="F22" s="340">
        <f t="shared" si="1"/>
        <v>179025</v>
      </c>
      <c r="G22" s="53">
        <f t="shared" si="5"/>
        <v>0.13852813852813853</v>
      </c>
      <c r="H22" s="53">
        <f>G22*'2-Исх.д-е'!$C$11</f>
        <v>22.857142857142858</v>
      </c>
      <c r="I22" s="350" t="s">
        <v>680</v>
      </c>
      <c r="J22" s="228" t="s">
        <v>388</v>
      </c>
      <c r="K22" s="231"/>
      <c r="L22" s="231"/>
      <c r="M22" s="231">
        <v>0.02</v>
      </c>
      <c r="N22" s="231"/>
      <c r="O22" s="231">
        <v>0.4</v>
      </c>
      <c r="P22" s="231">
        <v>0.45</v>
      </c>
      <c r="Q22" s="231">
        <v>0.09</v>
      </c>
      <c r="R22" s="231">
        <v>0.04</v>
      </c>
      <c r="S22" s="221"/>
    </row>
    <row r="23" spans="1:19" ht="31.5" x14ac:dyDescent="0.25">
      <c r="A23" s="294" t="s">
        <v>500</v>
      </c>
      <c r="B23" s="66" t="s">
        <v>494</v>
      </c>
      <c r="C23" s="292">
        <v>1</v>
      </c>
      <c r="D23" s="289">
        <v>3000</v>
      </c>
      <c r="E23" s="293">
        <f>C23*D23*12</f>
        <v>36000</v>
      </c>
      <c r="F23" s="57">
        <f t="shared" si="1"/>
        <v>179025</v>
      </c>
      <c r="G23" s="39">
        <f t="shared" si="5"/>
        <v>0.20108923334729786</v>
      </c>
      <c r="H23" s="39">
        <f>G23*'2-Исх.д-е'!$C$11</f>
        <v>33.179723502304149</v>
      </c>
      <c r="I23" s="350" t="s">
        <v>640</v>
      </c>
      <c r="J23" s="230" t="s">
        <v>387</v>
      </c>
      <c r="K23" s="354">
        <f t="shared" ref="K23:R23" si="6">$H$93*K22</f>
        <v>0</v>
      </c>
      <c r="L23" s="354">
        <f t="shared" si="6"/>
        <v>0</v>
      </c>
      <c r="M23" s="354">
        <f t="shared" si="6"/>
        <v>71.472412165898589</v>
      </c>
      <c r="N23" s="354">
        <f t="shared" si="6"/>
        <v>0</v>
      </c>
      <c r="O23" s="354">
        <f t="shared" si="6"/>
        <v>1429.4482433179719</v>
      </c>
      <c r="P23" s="354">
        <f t="shared" si="6"/>
        <v>1608.1292737327183</v>
      </c>
      <c r="Q23" s="354">
        <f t="shared" si="6"/>
        <v>321.62585474654361</v>
      </c>
      <c r="R23" s="354">
        <f t="shared" si="6"/>
        <v>142.94482433179718</v>
      </c>
      <c r="S23" s="14"/>
    </row>
    <row r="24" spans="1:19" ht="51.75" x14ac:dyDescent="0.25">
      <c r="A24" s="294" t="s">
        <v>501</v>
      </c>
      <c r="B24" s="66" t="s">
        <v>265</v>
      </c>
      <c r="C24" s="292">
        <v>3</v>
      </c>
      <c r="D24" s="333">
        <v>1278</v>
      </c>
      <c r="E24" s="337">
        <f>C24*D24*12</f>
        <v>46008</v>
      </c>
      <c r="F24" s="340">
        <f t="shared" si="1"/>
        <v>179025</v>
      </c>
      <c r="G24" s="53">
        <f t="shared" si="5"/>
        <v>0.25699204021784666</v>
      </c>
      <c r="H24" s="53">
        <f>G24*'2-Исх.д-е'!$C$11</f>
        <v>42.403686635944702</v>
      </c>
      <c r="I24" s="350" t="s">
        <v>682</v>
      </c>
    </row>
    <row r="25" spans="1:19" ht="38.25" customHeight="1" x14ac:dyDescent="0.25">
      <c r="A25" s="294" t="s">
        <v>502</v>
      </c>
      <c r="B25" s="66" t="s">
        <v>267</v>
      </c>
      <c r="C25" s="292">
        <v>100</v>
      </c>
      <c r="D25" s="289">
        <v>654</v>
      </c>
      <c r="E25" s="293">
        <f t="shared" si="4"/>
        <v>65400</v>
      </c>
      <c r="F25" s="57">
        <f t="shared" si="1"/>
        <v>179025</v>
      </c>
      <c r="G25" s="39">
        <f t="shared" si="5"/>
        <v>0.36531210724759111</v>
      </c>
      <c r="H25" s="39">
        <f>G25*'2-Исх.д-е'!$C$11</f>
        <v>60.276497695852534</v>
      </c>
      <c r="I25" s="350" t="s">
        <v>683</v>
      </c>
    </row>
    <row r="26" spans="1:19" ht="51.75" x14ac:dyDescent="0.25">
      <c r="A26" s="332" t="s">
        <v>503</v>
      </c>
      <c r="B26" s="66" t="s">
        <v>267</v>
      </c>
      <c r="C26" s="355">
        <v>75</v>
      </c>
      <c r="D26" s="333">
        <v>1000</v>
      </c>
      <c r="E26" s="293">
        <f t="shared" si="4"/>
        <v>75000</v>
      </c>
      <c r="F26" s="57">
        <f>F25</f>
        <v>179025</v>
      </c>
      <c r="G26" s="39">
        <f t="shared" si="5"/>
        <v>0.41893590280687054</v>
      </c>
      <c r="H26" s="39">
        <f>G26*'2-Исх.д-е'!$C$11</f>
        <v>69.124423963133637</v>
      </c>
      <c r="I26" s="350" t="s">
        <v>696</v>
      </c>
      <c r="J26" s="310"/>
    </row>
    <row r="27" spans="1:19" s="347" customFormat="1" ht="27" x14ac:dyDescent="0.3">
      <c r="A27" s="294" t="s">
        <v>504</v>
      </c>
      <c r="B27" s="66" t="s">
        <v>267</v>
      </c>
      <c r="C27" s="292">
        <v>5</v>
      </c>
      <c r="D27" s="333">
        <v>1848</v>
      </c>
      <c r="E27" s="337">
        <f>C27*D27*10</f>
        <v>92400</v>
      </c>
      <c r="F27" s="340">
        <f t="shared" si="1"/>
        <v>179025</v>
      </c>
      <c r="G27" s="53">
        <f t="shared" si="0"/>
        <v>0.5161290322580645</v>
      </c>
      <c r="H27" s="39">
        <f>G27*'2-Исх.д-е'!$C$11</f>
        <v>85.161290322580641</v>
      </c>
      <c r="I27" s="351" t="s">
        <v>560</v>
      </c>
      <c r="J27" s="346"/>
    </row>
    <row r="28" spans="1:19" s="347" customFormat="1" ht="51.75" x14ac:dyDescent="0.25">
      <c r="A28" s="294" t="s">
        <v>505</v>
      </c>
      <c r="B28" s="66" t="s">
        <v>494</v>
      </c>
      <c r="C28" s="292">
        <v>1</v>
      </c>
      <c r="D28" s="333">
        <v>6200</v>
      </c>
      <c r="E28" s="337">
        <f t="shared" ref="E28:E61" si="7">C28*D28*12</f>
        <v>74400</v>
      </c>
      <c r="F28" s="340">
        <f t="shared" si="1"/>
        <v>179025</v>
      </c>
      <c r="G28" s="53">
        <f t="shared" si="0"/>
        <v>0.41558441558441561</v>
      </c>
      <c r="H28" s="39">
        <f>G28*'2-Исх.д-е'!$C$11</f>
        <v>68.571428571428569</v>
      </c>
      <c r="I28" s="350" t="s">
        <v>641</v>
      </c>
      <c r="J28" s="311"/>
    </row>
    <row r="29" spans="1:19" s="347" customFormat="1" x14ac:dyDescent="0.25">
      <c r="A29" s="294" t="s">
        <v>561</v>
      </c>
      <c r="B29" s="66" t="s">
        <v>562</v>
      </c>
      <c r="C29" s="292">
        <v>1</v>
      </c>
      <c r="D29" s="333">
        <v>9650</v>
      </c>
      <c r="E29" s="337">
        <f>C29*D29</f>
        <v>9650</v>
      </c>
      <c r="F29" s="340">
        <f t="shared" si="1"/>
        <v>179025</v>
      </c>
      <c r="G29" s="53">
        <f t="shared" si="0"/>
        <v>5.3903086161150679E-2</v>
      </c>
      <c r="H29" s="39">
        <f>G29*'2-Исх.д-е'!$C$11</f>
        <v>8.8940092165898612</v>
      </c>
      <c r="I29" s="350" t="s">
        <v>642</v>
      </c>
      <c r="J29" s="311"/>
    </row>
    <row r="30" spans="1:19" s="347" customFormat="1" ht="18.75" x14ac:dyDescent="0.3">
      <c r="A30" s="294" t="s">
        <v>506</v>
      </c>
      <c r="B30" s="66" t="s">
        <v>265</v>
      </c>
      <c r="C30" s="292">
        <v>365</v>
      </c>
      <c r="D30" s="289">
        <v>99</v>
      </c>
      <c r="E30" s="337">
        <f t="shared" si="7"/>
        <v>433620</v>
      </c>
      <c r="F30" s="340">
        <f t="shared" si="1"/>
        <v>179025</v>
      </c>
      <c r="G30" s="53">
        <f t="shared" si="0"/>
        <v>2.4221198156682027</v>
      </c>
      <c r="H30" s="39">
        <f>G30*'2-Исх.д-е'!$C$11</f>
        <v>399.64976958525347</v>
      </c>
      <c r="I30" s="351" t="s">
        <v>549</v>
      </c>
      <c r="J30" s="346"/>
    </row>
    <row r="31" spans="1:19" s="318" customFormat="1" ht="27.75" customHeight="1" x14ac:dyDescent="0.25">
      <c r="A31" s="294" t="s">
        <v>643</v>
      </c>
      <c r="B31" s="66"/>
      <c r="C31" s="292"/>
      <c r="D31" s="333"/>
      <c r="E31" s="337">
        <f t="shared" si="7"/>
        <v>0</v>
      </c>
      <c r="F31" s="340">
        <f>F30</f>
        <v>179025</v>
      </c>
      <c r="G31" s="53">
        <f t="shared" si="0"/>
        <v>0</v>
      </c>
      <c r="H31" s="39">
        <f>G31*'2-Исх.д-е'!$C$11</f>
        <v>0</v>
      </c>
      <c r="I31" s="351"/>
      <c r="J31" s="326"/>
    </row>
    <row r="32" spans="1:19" s="318" customFormat="1" ht="38.25" customHeight="1" x14ac:dyDescent="0.25">
      <c r="A32" s="65" t="s">
        <v>606</v>
      </c>
      <c r="B32" s="66" t="s">
        <v>494</v>
      </c>
      <c r="C32" s="292">
        <v>1</v>
      </c>
      <c r="D32" s="333">
        <v>1800</v>
      </c>
      <c r="E32" s="337">
        <f t="shared" si="7"/>
        <v>21600</v>
      </c>
      <c r="F32" s="340">
        <f t="shared" ref="F32:F36" si="8">F31</f>
        <v>179025</v>
      </c>
      <c r="G32" s="53">
        <f t="shared" ref="G32:G37" si="9">E32/F32</f>
        <v>0.12065354000837872</v>
      </c>
      <c r="H32" s="39">
        <f>G32*'2-Исх.д-е'!$C$11</f>
        <v>19.907834101382488</v>
      </c>
      <c r="I32" s="350" t="s">
        <v>684</v>
      </c>
      <c r="J32" s="326"/>
    </row>
    <row r="33" spans="1:10" s="318" customFormat="1" ht="38.25" customHeight="1" x14ac:dyDescent="0.25">
      <c r="A33" s="342" t="s">
        <v>607</v>
      </c>
      <c r="B33" s="66" t="s">
        <v>494</v>
      </c>
      <c r="C33" s="292">
        <v>1</v>
      </c>
      <c r="D33" s="333">
        <v>8250</v>
      </c>
      <c r="E33" s="337">
        <f t="shared" si="7"/>
        <v>99000</v>
      </c>
      <c r="F33" s="340">
        <f t="shared" si="8"/>
        <v>179025</v>
      </c>
      <c r="G33" s="53">
        <f t="shared" si="9"/>
        <v>0.55299539170506917</v>
      </c>
      <c r="H33" s="39">
        <f>G33*'2-Исх.д-е'!$C$11</f>
        <v>91.244239631336413</v>
      </c>
      <c r="I33" s="350" t="s">
        <v>684</v>
      </c>
      <c r="J33" s="326"/>
    </row>
    <row r="34" spans="1:10" s="318" customFormat="1" ht="38.25" customHeight="1" x14ac:dyDescent="0.25">
      <c r="A34" s="65" t="s">
        <v>608</v>
      </c>
      <c r="B34" s="66" t="s">
        <v>494</v>
      </c>
      <c r="C34" s="292">
        <v>1</v>
      </c>
      <c r="D34" s="333">
        <v>1100</v>
      </c>
      <c r="E34" s="337">
        <f t="shared" si="7"/>
        <v>13200</v>
      </c>
      <c r="F34" s="340">
        <f t="shared" si="8"/>
        <v>179025</v>
      </c>
      <c r="G34" s="53">
        <f t="shared" si="9"/>
        <v>7.3732718894009217E-2</v>
      </c>
      <c r="H34" s="39">
        <f>G34*'2-Исх.д-е'!$C$11</f>
        <v>12.165898617511521</v>
      </c>
      <c r="I34" s="350" t="s">
        <v>684</v>
      </c>
      <c r="J34" s="326"/>
    </row>
    <row r="35" spans="1:10" s="318" customFormat="1" ht="38.25" customHeight="1" x14ac:dyDescent="0.25">
      <c r="A35" s="65" t="s">
        <v>609</v>
      </c>
      <c r="B35" s="66" t="s">
        <v>494</v>
      </c>
      <c r="C35" s="292">
        <v>1</v>
      </c>
      <c r="D35" s="333">
        <v>1650</v>
      </c>
      <c r="E35" s="337">
        <f t="shared" si="7"/>
        <v>19800</v>
      </c>
      <c r="F35" s="340">
        <f t="shared" si="8"/>
        <v>179025</v>
      </c>
      <c r="G35" s="53">
        <f t="shared" si="9"/>
        <v>0.11059907834101383</v>
      </c>
      <c r="H35" s="39">
        <f>G35*'2-Исх.д-е'!$C$11</f>
        <v>18.248847926267281</v>
      </c>
      <c r="I35" s="350" t="s">
        <v>684</v>
      </c>
      <c r="J35" s="326"/>
    </row>
    <row r="36" spans="1:10" s="318" customFormat="1" ht="39" x14ac:dyDescent="0.25">
      <c r="A36" s="294" t="s">
        <v>644</v>
      </c>
      <c r="B36" s="66" t="s">
        <v>646</v>
      </c>
      <c r="C36" s="292">
        <v>59</v>
      </c>
      <c r="D36" s="333">
        <v>120</v>
      </c>
      <c r="E36" s="337">
        <f>C36*D36*6</f>
        <v>42480</v>
      </c>
      <c r="F36" s="340">
        <f t="shared" si="8"/>
        <v>179025</v>
      </c>
      <c r="G36" s="53">
        <f t="shared" si="9"/>
        <v>0.23728529534981149</v>
      </c>
      <c r="H36" s="39">
        <f>G36*'2-Исх.д-е'!$C$11</f>
        <v>39.152073732718897</v>
      </c>
      <c r="I36" s="350" t="s">
        <v>685</v>
      </c>
      <c r="J36" s="326"/>
    </row>
    <row r="37" spans="1:10" s="318" customFormat="1" ht="39" x14ac:dyDescent="0.25">
      <c r="A37" s="294" t="s">
        <v>645</v>
      </c>
      <c r="B37" s="66" t="s">
        <v>646</v>
      </c>
      <c r="C37" s="292">
        <v>60</v>
      </c>
      <c r="D37" s="333">
        <v>125</v>
      </c>
      <c r="E37" s="337">
        <f>C37*D37*6</f>
        <v>45000</v>
      </c>
      <c r="F37" s="340">
        <f>F36</f>
        <v>179025</v>
      </c>
      <c r="G37" s="53">
        <f t="shared" si="9"/>
        <v>0.25136154168412234</v>
      </c>
      <c r="H37" s="39">
        <f>G37*'2-Исх.д-е'!$C$11</f>
        <v>41.474654377880185</v>
      </c>
      <c r="I37" s="350" t="s">
        <v>685</v>
      </c>
      <c r="J37" s="326"/>
    </row>
    <row r="38" spans="1:10" s="347" customFormat="1" ht="39.75" x14ac:dyDescent="0.3">
      <c r="A38" s="294" t="s">
        <v>507</v>
      </c>
      <c r="B38" s="66" t="s">
        <v>550</v>
      </c>
      <c r="C38" s="292">
        <v>90</v>
      </c>
      <c r="D38" s="333">
        <v>1000</v>
      </c>
      <c r="E38" s="337">
        <f>C38*D38</f>
        <v>90000</v>
      </c>
      <c r="F38" s="340">
        <f>F37</f>
        <v>179025</v>
      </c>
      <c r="G38" s="53">
        <f t="shared" si="0"/>
        <v>0.50272308336824467</v>
      </c>
      <c r="H38" s="39">
        <f>G38*'2-Исх.д-е'!$C$11</f>
        <v>82.94930875576037</v>
      </c>
      <c r="I38" s="350" t="s">
        <v>686</v>
      </c>
      <c r="J38" s="346"/>
    </row>
    <row r="39" spans="1:10" s="318" customFormat="1" ht="39" x14ac:dyDescent="0.25">
      <c r="A39" s="294" t="s">
        <v>508</v>
      </c>
      <c r="B39" s="66" t="s">
        <v>265</v>
      </c>
      <c r="C39" s="292">
        <v>1</v>
      </c>
      <c r="D39" s="333">
        <v>1400</v>
      </c>
      <c r="E39" s="337">
        <f>C39*D39*12</f>
        <v>16800</v>
      </c>
      <c r="F39" s="340">
        <f t="shared" ref="F39:F93" si="10">F38</f>
        <v>179025</v>
      </c>
      <c r="G39" s="53">
        <f t="shared" si="0"/>
        <v>9.3841642228739003E-2</v>
      </c>
      <c r="H39" s="39">
        <f>G39*'2-Исх.д-е'!$C$11</f>
        <v>15.483870967741936</v>
      </c>
      <c r="I39" s="350" t="s">
        <v>687</v>
      </c>
      <c r="J39" s="326"/>
    </row>
    <row r="40" spans="1:10" s="16" customFormat="1" ht="43.5" customHeight="1" x14ac:dyDescent="0.25">
      <c r="A40" s="287" t="s">
        <v>647</v>
      </c>
      <c r="B40" s="66" t="s">
        <v>551</v>
      </c>
      <c r="C40" s="292">
        <v>4</v>
      </c>
      <c r="D40" s="333">
        <v>350</v>
      </c>
      <c r="E40" s="337">
        <f t="shared" ref="E40:E41" si="11">C40*D40*12</f>
        <v>16800</v>
      </c>
      <c r="F40" s="340">
        <f t="shared" si="10"/>
        <v>179025</v>
      </c>
      <c r="G40" s="53">
        <f t="shared" si="0"/>
        <v>9.3841642228739003E-2</v>
      </c>
      <c r="H40" s="39">
        <f>G40*'2-Исх.д-е'!$C$11</f>
        <v>15.483870967741936</v>
      </c>
      <c r="I40" s="350" t="s">
        <v>684</v>
      </c>
      <c r="J40" s="327"/>
    </row>
    <row r="41" spans="1:10" s="347" customFormat="1" ht="37.5" customHeight="1" x14ac:dyDescent="0.25">
      <c r="A41" s="294" t="s">
        <v>649</v>
      </c>
      <c r="B41" s="66"/>
      <c r="C41" s="292"/>
      <c r="D41" s="333"/>
      <c r="E41" s="337">
        <f t="shared" si="11"/>
        <v>0</v>
      </c>
      <c r="F41" s="340">
        <f t="shared" si="10"/>
        <v>179025</v>
      </c>
      <c r="G41" s="53">
        <f t="shared" si="0"/>
        <v>0</v>
      </c>
      <c r="H41" s="39">
        <f>G41*'2-Исх.д-е'!$C$11</f>
        <v>0</v>
      </c>
      <c r="I41" s="351"/>
      <c r="J41" s="311"/>
    </row>
    <row r="42" spans="1:10" s="318" customFormat="1" ht="39.75" customHeight="1" x14ac:dyDescent="0.25">
      <c r="A42" s="65" t="s">
        <v>606</v>
      </c>
      <c r="B42" s="66" t="s">
        <v>494</v>
      </c>
      <c r="C42" s="292">
        <v>1</v>
      </c>
      <c r="D42" s="333">
        <v>3500</v>
      </c>
      <c r="E42" s="337">
        <f t="shared" ref="E42:E45" si="12">C42*D42*12</f>
        <v>42000</v>
      </c>
      <c r="F42" s="340">
        <f t="shared" si="10"/>
        <v>179025</v>
      </c>
      <c r="G42" s="53">
        <f t="shared" ref="G42:G45" si="13">E42/F42</f>
        <v>0.23460410557184752</v>
      </c>
      <c r="H42" s="39">
        <f>G42*'2-Исх.д-е'!$C$11</f>
        <v>38.70967741935484</v>
      </c>
      <c r="I42" s="350" t="s">
        <v>684</v>
      </c>
      <c r="J42" s="326"/>
    </row>
    <row r="43" spans="1:10" s="318" customFormat="1" ht="43.5" customHeight="1" x14ac:dyDescent="0.25">
      <c r="A43" s="342" t="s">
        <v>607</v>
      </c>
      <c r="B43" s="66" t="s">
        <v>494</v>
      </c>
      <c r="C43" s="292">
        <v>1</v>
      </c>
      <c r="D43" s="333">
        <v>1900</v>
      </c>
      <c r="E43" s="337">
        <f t="shared" si="12"/>
        <v>22800</v>
      </c>
      <c r="F43" s="340">
        <f t="shared" si="10"/>
        <v>179025</v>
      </c>
      <c r="G43" s="53">
        <f t="shared" si="13"/>
        <v>0.12735651445328866</v>
      </c>
      <c r="H43" s="39">
        <f>G43*'2-Исх.д-е'!$C$11</f>
        <v>21.01382488479263</v>
      </c>
      <c r="I43" s="350" t="s">
        <v>684</v>
      </c>
      <c r="J43" s="326"/>
    </row>
    <row r="44" spans="1:10" s="318" customFormat="1" ht="39.75" customHeight="1" x14ac:dyDescent="0.25">
      <c r="A44" s="65" t="s">
        <v>608</v>
      </c>
      <c r="B44" s="66" t="s">
        <v>494</v>
      </c>
      <c r="C44" s="292">
        <v>1</v>
      </c>
      <c r="D44" s="333">
        <v>2600</v>
      </c>
      <c r="E44" s="337">
        <f t="shared" si="12"/>
        <v>31200</v>
      </c>
      <c r="F44" s="340">
        <f t="shared" si="10"/>
        <v>179025</v>
      </c>
      <c r="G44" s="53">
        <f t="shared" si="13"/>
        <v>0.17427733556765815</v>
      </c>
      <c r="H44" s="39">
        <f>G44*'2-Исх.д-е'!$C$11</f>
        <v>28.755760368663594</v>
      </c>
      <c r="I44" s="350" t="s">
        <v>684</v>
      </c>
      <c r="J44" s="326"/>
    </row>
    <row r="45" spans="1:10" s="318" customFormat="1" ht="47.25" customHeight="1" x14ac:dyDescent="0.25">
      <c r="A45" s="65" t="s">
        <v>609</v>
      </c>
      <c r="B45" s="66" t="s">
        <v>494</v>
      </c>
      <c r="C45" s="292">
        <v>1</v>
      </c>
      <c r="D45" s="333">
        <v>2200</v>
      </c>
      <c r="E45" s="337">
        <f t="shared" si="12"/>
        <v>26400</v>
      </c>
      <c r="F45" s="340">
        <f t="shared" si="10"/>
        <v>179025</v>
      </c>
      <c r="G45" s="53">
        <f t="shared" si="13"/>
        <v>0.14746543778801843</v>
      </c>
      <c r="H45" s="39">
        <f>G45*'2-Исх.д-е'!$C$11</f>
        <v>24.331797235023043</v>
      </c>
      <c r="I45" s="350" t="s">
        <v>684</v>
      </c>
      <c r="J45" s="326"/>
    </row>
    <row r="46" spans="1:10" s="347" customFormat="1" ht="18.75" x14ac:dyDescent="0.3">
      <c r="A46" s="294" t="s">
        <v>509</v>
      </c>
      <c r="B46" s="66" t="s">
        <v>267</v>
      </c>
      <c r="C46" s="292">
        <v>50</v>
      </c>
      <c r="D46" s="333">
        <v>1200</v>
      </c>
      <c r="E46" s="337">
        <f>C46*D46</f>
        <v>60000</v>
      </c>
      <c r="F46" s="340">
        <f t="shared" si="10"/>
        <v>179025</v>
      </c>
      <c r="G46" s="53">
        <f t="shared" si="0"/>
        <v>0.33514872224549647</v>
      </c>
      <c r="H46" s="39">
        <f>G46*'2-Исх.д-е'!$C$11</f>
        <v>55.299539170506918</v>
      </c>
      <c r="I46" s="351" t="s">
        <v>648</v>
      </c>
      <c r="J46" s="346"/>
    </row>
    <row r="47" spans="1:10" s="347" customFormat="1" ht="27" x14ac:dyDescent="0.3">
      <c r="A47" s="294" t="s">
        <v>511</v>
      </c>
      <c r="B47" s="66" t="s">
        <v>267</v>
      </c>
      <c r="C47" s="292">
        <v>60</v>
      </c>
      <c r="D47" s="333">
        <v>1600</v>
      </c>
      <c r="E47" s="337">
        <f>C47*D47</f>
        <v>96000</v>
      </c>
      <c r="F47" s="340">
        <f t="shared" si="10"/>
        <v>179025</v>
      </c>
      <c r="G47" s="53">
        <f t="shared" si="0"/>
        <v>0.5362379555927943</v>
      </c>
      <c r="H47" s="39">
        <f>G47*'2-Исх.д-е'!$C$11</f>
        <v>88.47926267281106</v>
      </c>
      <c r="I47" s="351" t="s">
        <v>552</v>
      </c>
      <c r="J47" s="346"/>
    </row>
    <row r="48" spans="1:10" s="318" customFormat="1" ht="39" x14ac:dyDescent="0.25">
      <c r="A48" s="294" t="s">
        <v>510</v>
      </c>
      <c r="B48" s="66" t="s">
        <v>650</v>
      </c>
      <c r="C48" s="292">
        <v>24</v>
      </c>
      <c r="D48" s="333">
        <v>350</v>
      </c>
      <c r="E48" s="337">
        <f>C48*D48</f>
        <v>8400</v>
      </c>
      <c r="F48" s="340">
        <f t="shared" si="10"/>
        <v>179025</v>
      </c>
      <c r="G48" s="53">
        <f t="shared" si="0"/>
        <v>4.6920821114369501E-2</v>
      </c>
      <c r="H48" s="39">
        <f>G48*'2-Исх.д-е'!$C$11</f>
        <v>7.741935483870968</v>
      </c>
      <c r="I48" s="350" t="s">
        <v>688</v>
      </c>
      <c r="J48" s="328"/>
    </row>
    <row r="49" spans="1:10" s="347" customFormat="1" ht="18" customHeight="1" x14ac:dyDescent="0.25">
      <c r="A49" s="294" t="s">
        <v>512</v>
      </c>
      <c r="B49" s="66" t="s">
        <v>267</v>
      </c>
      <c r="C49" s="292">
        <v>75</v>
      </c>
      <c r="D49" s="289">
        <v>50</v>
      </c>
      <c r="E49" s="337">
        <f>C49*D49*8</f>
        <v>30000</v>
      </c>
      <c r="F49" s="340">
        <f t="shared" si="10"/>
        <v>179025</v>
      </c>
      <c r="G49" s="53">
        <f t="shared" si="0"/>
        <v>0.16757436112274823</v>
      </c>
      <c r="H49" s="39">
        <f>G49*'2-Исх.д-е'!$C$11</f>
        <v>27.649769585253459</v>
      </c>
      <c r="I49" s="351" t="s">
        <v>651</v>
      </c>
      <c r="J49" s="311"/>
    </row>
    <row r="50" spans="1:10" s="347" customFormat="1" x14ac:dyDescent="0.25">
      <c r="A50" s="294" t="s">
        <v>513</v>
      </c>
      <c r="B50" s="66" t="s">
        <v>267</v>
      </c>
      <c r="C50" s="292">
        <v>300</v>
      </c>
      <c r="D50" s="289">
        <v>180</v>
      </c>
      <c r="E50" s="337">
        <f>C50*D50</f>
        <v>54000</v>
      </c>
      <c r="F50" s="340">
        <f>F49</f>
        <v>179025</v>
      </c>
      <c r="G50" s="53">
        <f t="shared" si="0"/>
        <v>0.30163385002094678</v>
      </c>
      <c r="H50" s="39">
        <f>G50*'2-Исх.д-е'!$C$11</f>
        <v>49.769585253456221</v>
      </c>
      <c r="I50" s="351" t="s">
        <v>652</v>
      </c>
      <c r="J50" s="311"/>
    </row>
    <row r="51" spans="1:10" s="347" customFormat="1" ht="40.5" customHeight="1" x14ac:dyDescent="0.25">
      <c r="A51" s="294" t="s">
        <v>514</v>
      </c>
      <c r="B51" s="66" t="s">
        <v>267</v>
      </c>
      <c r="C51" s="292">
        <v>8</v>
      </c>
      <c r="D51" s="289">
        <v>3000</v>
      </c>
      <c r="E51" s="337">
        <f>C51*D51</f>
        <v>24000</v>
      </c>
      <c r="F51" s="340">
        <f t="shared" si="10"/>
        <v>179025</v>
      </c>
      <c r="G51" s="53">
        <f t="shared" si="0"/>
        <v>0.13405948889819858</v>
      </c>
      <c r="H51" s="39">
        <f>G51*'2-Исх.д-е'!$C$11</f>
        <v>22.119815668202765</v>
      </c>
      <c r="I51" s="350" t="s">
        <v>654</v>
      </c>
      <c r="J51" s="311"/>
    </row>
    <row r="52" spans="1:10" s="347" customFormat="1" ht="26.25" x14ac:dyDescent="0.25">
      <c r="A52" s="294" t="s">
        <v>529</v>
      </c>
      <c r="B52" s="66" t="s">
        <v>494</v>
      </c>
      <c r="C52" s="292">
        <v>1</v>
      </c>
      <c r="D52" s="289">
        <v>10585</v>
      </c>
      <c r="E52" s="337">
        <f>C52*D52*12</f>
        <v>127020</v>
      </c>
      <c r="F52" s="340">
        <f t="shared" si="10"/>
        <v>179025</v>
      </c>
      <c r="G52" s="53">
        <f t="shared" si="0"/>
        <v>0.70950984499371594</v>
      </c>
      <c r="H52" s="39">
        <f>G52*'2-Исх.д-е'!$C$11</f>
        <v>117.06912442396313</v>
      </c>
      <c r="I52" s="350" t="s">
        <v>655</v>
      </c>
      <c r="J52" s="311"/>
    </row>
    <row r="53" spans="1:10" s="347" customFormat="1" ht="26.25" x14ac:dyDescent="0.25">
      <c r="A53" s="294" t="s">
        <v>530</v>
      </c>
      <c r="B53" s="66" t="s">
        <v>494</v>
      </c>
      <c r="C53" s="292">
        <v>1</v>
      </c>
      <c r="D53" s="289">
        <v>3250</v>
      </c>
      <c r="E53" s="337">
        <f t="shared" si="7"/>
        <v>39000</v>
      </c>
      <c r="F53" s="340">
        <f t="shared" si="10"/>
        <v>179025</v>
      </c>
      <c r="G53" s="53">
        <f t="shared" si="0"/>
        <v>0.21784666945957268</v>
      </c>
      <c r="H53" s="39">
        <f>G53*'2-Исх.д-е'!$C$11</f>
        <v>35.944700460829495</v>
      </c>
      <c r="I53" s="350" t="s">
        <v>655</v>
      </c>
      <c r="J53" s="311"/>
    </row>
    <row r="54" spans="1:10" s="347" customFormat="1" ht="26.25" x14ac:dyDescent="0.25">
      <c r="A54" s="294" t="s">
        <v>531</v>
      </c>
      <c r="B54" s="66" t="s">
        <v>494</v>
      </c>
      <c r="C54" s="292">
        <v>1</v>
      </c>
      <c r="D54" s="289">
        <v>33850</v>
      </c>
      <c r="E54" s="337">
        <f t="shared" si="7"/>
        <v>406200</v>
      </c>
      <c r="F54" s="340">
        <f t="shared" si="10"/>
        <v>179025</v>
      </c>
      <c r="G54" s="53">
        <f t="shared" si="0"/>
        <v>2.2689568496020107</v>
      </c>
      <c r="H54" s="39">
        <f>G54*'2-Исх.д-е'!$C$11</f>
        <v>374.37788018433179</v>
      </c>
      <c r="I54" s="350" t="s">
        <v>655</v>
      </c>
      <c r="J54" s="311"/>
    </row>
    <row r="55" spans="1:10" s="347" customFormat="1" ht="26.25" x14ac:dyDescent="0.25">
      <c r="A55" s="294" t="s">
        <v>532</v>
      </c>
      <c r="B55" s="66" t="s">
        <v>494</v>
      </c>
      <c r="C55" s="292">
        <v>1</v>
      </c>
      <c r="D55" s="289">
        <v>6500</v>
      </c>
      <c r="E55" s="337">
        <f t="shared" si="7"/>
        <v>78000</v>
      </c>
      <c r="F55" s="340">
        <f t="shared" si="10"/>
        <v>179025</v>
      </c>
      <c r="G55" s="53">
        <f t="shared" si="0"/>
        <v>0.43569333891914536</v>
      </c>
      <c r="H55" s="39">
        <f>G55*'2-Исх.д-е'!$C$11</f>
        <v>71.889400921658989</v>
      </c>
      <c r="I55" s="350" t="s">
        <v>655</v>
      </c>
      <c r="J55" s="311"/>
    </row>
    <row r="56" spans="1:10" ht="20.25" customHeight="1" x14ac:dyDescent="0.25">
      <c r="A56" s="287" t="s">
        <v>656</v>
      </c>
      <c r="B56" s="66"/>
      <c r="C56" s="292"/>
      <c r="D56" s="289"/>
      <c r="E56" s="293">
        <f>C56*D56</f>
        <v>0</v>
      </c>
      <c r="F56" s="340">
        <f t="shared" si="10"/>
        <v>179025</v>
      </c>
      <c r="G56" s="39">
        <f t="shared" si="0"/>
        <v>0</v>
      </c>
      <c r="H56" s="39">
        <f>G56*'2-Исх.д-е'!$C$11</f>
        <v>0</v>
      </c>
      <c r="I56" s="350" t="s">
        <v>662</v>
      </c>
      <c r="J56" s="312"/>
    </row>
    <row r="57" spans="1:10" ht="39" customHeight="1" x14ac:dyDescent="0.25">
      <c r="A57" s="287" t="s">
        <v>657</v>
      </c>
      <c r="B57" s="66" t="s">
        <v>658</v>
      </c>
      <c r="C57" s="292">
        <v>80</v>
      </c>
      <c r="D57" s="289">
        <v>1200</v>
      </c>
      <c r="E57" s="293">
        <f t="shared" ref="E57:E58" si="14">C57*D57</f>
        <v>96000</v>
      </c>
      <c r="F57" s="340">
        <f t="shared" si="10"/>
        <v>179025</v>
      </c>
      <c r="G57" s="39">
        <f t="shared" ref="G57:G58" si="15">E57/F57</f>
        <v>0.5362379555927943</v>
      </c>
      <c r="H57" s="39">
        <f>G57*'2-Исх.д-е'!$C$11</f>
        <v>88.47926267281106</v>
      </c>
      <c r="I57" s="350" t="s">
        <v>689</v>
      </c>
      <c r="J57" s="312"/>
    </row>
    <row r="58" spans="1:10" ht="55.5" customHeight="1" x14ac:dyDescent="0.25">
      <c r="A58" s="287" t="s">
        <v>659</v>
      </c>
      <c r="B58" s="66" t="s">
        <v>466</v>
      </c>
      <c r="C58" s="292">
        <v>100</v>
      </c>
      <c r="D58" s="289">
        <v>120</v>
      </c>
      <c r="E58" s="337">
        <f t="shared" si="14"/>
        <v>12000</v>
      </c>
      <c r="F58" s="340">
        <f t="shared" si="10"/>
        <v>179025</v>
      </c>
      <c r="G58" s="53">
        <f t="shared" si="15"/>
        <v>6.7029744449099288E-2</v>
      </c>
      <c r="H58" s="53">
        <f>G58*'2-Исх.д-е'!$C$11</f>
        <v>11.059907834101383</v>
      </c>
      <c r="I58" s="350" t="s">
        <v>690</v>
      </c>
      <c r="J58" s="312"/>
    </row>
    <row r="59" spans="1:10" ht="39" x14ac:dyDescent="0.25">
      <c r="A59" s="287" t="s">
        <v>668</v>
      </c>
      <c r="B59" s="66" t="s">
        <v>466</v>
      </c>
      <c r="C59" s="292">
        <v>30</v>
      </c>
      <c r="D59" s="289">
        <v>600</v>
      </c>
      <c r="E59" s="293">
        <f>C59*D59</f>
        <v>18000</v>
      </c>
      <c r="F59" s="340">
        <f>F56</f>
        <v>179025</v>
      </c>
      <c r="G59" s="39">
        <f t="shared" si="0"/>
        <v>0.10054461667364893</v>
      </c>
      <c r="H59" s="39">
        <f>G59*'2-Исх.д-е'!$C$11</f>
        <v>16.589861751152075</v>
      </c>
      <c r="I59" s="350" t="s">
        <v>691</v>
      </c>
      <c r="J59" s="312"/>
    </row>
    <row r="60" spans="1:10" ht="26.25" x14ac:dyDescent="0.25">
      <c r="A60" s="287" t="s">
        <v>534</v>
      </c>
      <c r="B60" s="66" t="s">
        <v>660</v>
      </c>
      <c r="C60" s="292">
        <v>4</v>
      </c>
      <c r="D60" s="289">
        <v>3500</v>
      </c>
      <c r="E60" s="293">
        <f>C60*D60</f>
        <v>14000</v>
      </c>
      <c r="F60" s="340">
        <f t="shared" si="10"/>
        <v>179025</v>
      </c>
      <c r="G60" s="39">
        <f t="shared" si="0"/>
        <v>7.8201368523949169E-2</v>
      </c>
      <c r="H60" s="39">
        <f>G60*'2-Исх.д-е'!$C$11</f>
        <v>12.903225806451612</v>
      </c>
      <c r="I60" s="350" t="s">
        <v>661</v>
      </c>
      <c r="J60" s="312"/>
    </row>
    <row r="61" spans="1:10" ht="26.25" x14ac:dyDescent="0.25">
      <c r="A61" s="65" t="s">
        <v>535</v>
      </c>
      <c r="B61" s="66" t="s">
        <v>494</v>
      </c>
      <c r="C61" s="292">
        <v>1</v>
      </c>
      <c r="D61" s="289">
        <v>24500</v>
      </c>
      <c r="E61" s="293">
        <f t="shared" si="7"/>
        <v>294000</v>
      </c>
      <c r="F61" s="340">
        <f t="shared" si="10"/>
        <v>179025</v>
      </c>
      <c r="G61" s="39">
        <f t="shared" si="0"/>
        <v>1.6422287390029326</v>
      </c>
      <c r="H61" s="39">
        <f>G61*'2-Исх.д-е'!$C$11</f>
        <v>270.9677419354839</v>
      </c>
      <c r="I61" s="350" t="s">
        <v>655</v>
      </c>
      <c r="J61" s="312"/>
    </row>
    <row r="62" spans="1:10" ht="38.25" customHeight="1" x14ac:dyDescent="0.25">
      <c r="A62" s="294" t="s">
        <v>663</v>
      </c>
      <c r="B62" s="66" t="s">
        <v>466</v>
      </c>
      <c r="C62" s="292">
        <v>2</v>
      </c>
      <c r="D62" s="289">
        <v>12000</v>
      </c>
      <c r="E62" s="293">
        <f>C62*D62</f>
        <v>24000</v>
      </c>
      <c r="F62" s="340">
        <f t="shared" si="10"/>
        <v>179025</v>
      </c>
      <c r="G62" s="39">
        <f t="shared" si="0"/>
        <v>0.13405948889819858</v>
      </c>
      <c r="H62" s="39">
        <f>G62*'2-Исх.д-е'!$C$11</f>
        <v>22.119815668202765</v>
      </c>
      <c r="I62" s="350" t="s">
        <v>692</v>
      </c>
      <c r="J62" s="312"/>
    </row>
    <row r="63" spans="1:10" ht="39" x14ac:dyDescent="0.25">
      <c r="A63" s="294" t="s">
        <v>588</v>
      </c>
      <c r="B63" s="66" t="s">
        <v>466</v>
      </c>
      <c r="C63" s="292">
        <v>6</v>
      </c>
      <c r="D63" s="289">
        <v>1800</v>
      </c>
      <c r="E63" s="293">
        <f>C63*D63</f>
        <v>10800</v>
      </c>
      <c r="F63" s="340">
        <f t="shared" si="10"/>
        <v>179025</v>
      </c>
      <c r="G63" s="39">
        <f t="shared" si="0"/>
        <v>6.0326770004189359E-2</v>
      </c>
      <c r="H63" s="39">
        <f>G63*'2-Исх.д-е'!$C$11</f>
        <v>9.9539170506912438</v>
      </c>
      <c r="I63" s="350" t="s">
        <v>692</v>
      </c>
      <c r="J63" s="312"/>
    </row>
    <row r="64" spans="1:10" ht="39" x14ac:dyDescent="0.25">
      <c r="A64" s="294" t="s">
        <v>587</v>
      </c>
      <c r="B64" s="66" t="s">
        <v>466</v>
      </c>
      <c r="C64" s="292">
        <v>2</v>
      </c>
      <c r="D64" s="289">
        <v>3500</v>
      </c>
      <c r="E64" s="293">
        <f t="shared" ref="E64:E91" si="16">C64*D64</f>
        <v>7000</v>
      </c>
      <c r="F64" s="340">
        <f t="shared" si="10"/>
        <v>179025</v>
      </c>
      <c r="G64" s="39">
        <f t="shared" si="0"/>
        <v>3.9100684261974585E-2</v>
      </c>
      <c r="H64" s="39">
        <f>G64*'2-Исх.д-е'!$C$11</f>
        <v>6.4516129032258061</v>
      </c>
      <c r="I64" s="350" t="s">
        <v>692</v>
      </c>
      <c r="J64" s="312"/>
    </row>
    <row r="65" spans="1:10" ht="39" x14ac:dyDescent="0.25">
      <c r="A65" s="294" t="s">
        <v>586</v>
      </c>
      <c r="B65" s="66" t="s">
        <v>466</v>
      </c>
      <c r="C65" s="292">
        <v>1</v>
      </c>
      <c r="D65" s="289">
        <v>8500</v>
      </c>
      <c r="E65" s="293">
        <f t="shared" si="16"/>
        <v>8500</v>
      </c>
      <c r="F65" s="340">
        <f t="shared" si="10"/>
        <v>179025</v>
      </c>
      <c r="G65" s="39">
        <f t="shared" si="0"/>
        <v>4.7479402318111999E-2</v>
      </c>
      <c r="H65" s="39">
        <f>G65*'2-Исх.д-е'!$C$11</f>
        <v>7.8341013824884795</v>
      </c>
      <c r="I65" s="350" t="s">
        <v>692</v>
      </c>
      <c r="J65" s="312"/>
    </row>
    <row r="66" spans="1:10" ht="39" x14ac:dyDescent="0.25">
      <c r="A66" s="287" t="s">
        <v>585</v>
      </c>
      <c r="B66" s="66" t="s">
        <v>466</v>
      </c>
      <c r="C66" s="292">
        <v>20</v>
      </c>
      <c r="D66" s="289">
        <v>1200</v>
      </c>
      <c r="E66" s="293">
        <f t="shared" si="16"/>
        <v>24000</v>
      </c>
      <c r="F66" s="340">
        <f t="shared" si="10"/>
        <v>179025</v>
      </c>
      <c r="G66" s="39">
        <f t="shared" si="0"/>
        <v>0.13405948889819858</v>
      </c>
      <c r="H66" s="39">
        <f>G66*'2-Исх.д-е'!$C$11</f>
        <v>22.119815668202765</v>
      </c>
      <c r="I66" s="350" t="s">
        <v>692</v>
      </c>
      <c r="J66" s="312"/>
    </row>
    <row r="67" spans="1:10" ht="39" x14ac:dyDescent="0.25">
      <c r="A67" s="287" t="s">
        <v>583</v>
      </c>
      <c r="B67" s="66" t="s">
        <v>466</v>
      </c>
      <c r="C67" s="292">
        <v>10</v>
      </c>
      <c r="D67" s="289">
        <v>10500</v>
      </c>
      <c r="E67" s="293">
        <f t="shared" si="16"/>
        <v>105000</v>
      </c>
      <c r="F67" s="340">
        <f t="shared" si="10"/>
        <v>179025</v>
      </c>
      <c r="G67" s="39">
        <f t="shared" si="0"/>
        <v>0.5865102639296188</v>
      </c>
      <c r="H67" s="39">
        <f>G67*'2-Исх.д-е'!$C$11</f>
        <v>96.774193548387103</v>
      </c>
      <c r="I67" s="350" t="s">
        <v>692</v>
      </c>
      <c r="J67" s="312"/>
    </row>
    <row r="68" spans="1:10" ht="39" x14ac:dyDescent="0.25">
      <c r="A68" s="287" t="s">
        <v>584</v>
      </c>
      <c r="B68" s="66" t="s">
        <v>466</v>
      </c>
      <c r="C68" s="292">
        <v>3</v>
      </c>
      <c r="D68" s="289">
        <v>14000</v>
      </c>
      <c r="E68" s="293">
        <f t="shared" si="16"/>
        <v>42000</v>
      </c>
      <c r="F68" s="340">
        <f t="shared" si="10"/>
        <v>179025</v>
      </c>
      <c r="G68" s="39">
        <f t="shared" si="0"/>
        <v>0.23460410557184752</v>
      </c>
      <c r="H68" s="39">
        <f>G68*'2-Исх.д-е'!$C$11</f>
        <v>38.70967741935484</v>
      </c>
      <c r="I68" s="350" t="s">
        <v>692</v>
      </c>
      <c r="J68" s="312"/>
    </row>
    <row r="69" spans="1:10" ht="39" x14ac:dyDescent="0.25">
      <c r="A69" s="287" t="s">
        <v>515</v>
      </c>
      <c r="B69" s="66" t="s">
        <v>466</v>
      </c>
      <c r="C69" s="292">
        <v>12</v>
      </c>
      <c r="D69" s="289">
        <v>2700</v>
      </c>
      <c r="E69" s="293">
        <f t="shared" si="16"/>
        <v>32400</v>
      </c>
      <c r="F69" s="340">
        <f t="shared" si="10"/>
        <v>179025</v>
      </c>
      <c r="G69" s="39">
        <f t="shared" si="0"/>
        <v>0.18098031001256809</v>
      </c>
      <c r="H69" s="39">
        <f>G69*'2-Исх.д-е'!$C$11</f>
        <v>29.861751152073737</v>
      </c>
      <c r="I69" s="350" t="s">
        <v>692</v>
      </c>
      <c r="J69" s="312"/>
    </row>
    <row r="70" spans="1:10" ht="39" x14ac:dyDescent="0.25">
      <c r="A70" s="287" t="s">
        <v>582</v>
      </c>
      <c r="B70" s="66" t="s">
        <v>466</v>
      </c>
      <c r="C70" s="292">
        <v>3</v>
      </c>
      <c r="D70" s="289">
        <v>2500</v>
      </c>
      <c r="E70" s="293">
        <f t="shared" si="16"/>
        <v>7500</v>
      </c>
      <c r="F70" s="340">
        <f t="shared" si="10"/>
        <v>179025</v>
      </c>
      <c r="G70" s="39">
        <f t="shared" si="0"/>
        <v>4.1893590280687058E-2</v>
      </c>
      <c r="H70" s="39">
        <f>G70*'2-Исх.д-е'!$C$11</f>
        <v>6.9124423963133648</v>
      </c>
      <c r="I70" s="350" t="s">
        <v>692</v>
      </c>
      <c r="J70" s="312"/>
    </row>
    <row r="71" spans="1:10" ht="39" x14ac:dyDescent="0.25">
      <c r="A71" s="287" t="s">
        <v>516</v>
      </c>
      <c r="B71" s="66" t="s">
        <v>466</v>
      </c>
      <c r="C71" s="292">
        <v>1</v>
      </c>
      <c r="D71" s="289">
        <v>15000</v>
      </c>
      <c r="E71" s="293">
        <f t="shared" si="16"/>
        <v>15000</v>
      </c>
      <c r="F71" s="340">
        <f t="shared" si="10"/>
        <v>179025</v>
      </c>
      <c r="G71" s="39">
        <f t="shared" si="0"/>
        <v>8.3787180561374117E-2</v>
      </c>
      <c r="H71" s="39">
        <f>G71*'2-Исх.д-е'!$C$11</f>
        <v>13.82488479262673</v>
      </c>
      <c r="I71" s="350" t="s">
        <v>692</v>
      </c>
      <c r="J71" s="312"/>
    </row>
    <row r="72" spans="1:10" ht="39" x14ac:dyDescent="0.25">
      <c r="A72" s="287" t="s">
        <v>517</v>
      </c>
      <c r="B72" s="66" t="s">
        <v>466</v>
      </c>
      <c r="C72" s="292">
        <v>8</v>
      </c>
      <c r="D72" s="289">
        <v>12000</v>
      </c>
      <c r="E72" s="293">
        <f t="shared" si="16"/>
        <v>96000</v>
      </c>
      <c r="F72" s="340">
        <f t="shared" si="10"/>
        <v>179025</v>
      </c>
      <c r="G72" s="39">
        <f t="shared" si="0"/>
        <v>0.5362379555927943</v>
      </c>
      <c r="H72" s="39">
        <f>G72*'2-Исх.д-е'!$C$11</f>
        <v>88.47926267281106</v>
      </c>
      <c r="I72" s="350" t="s">
        <v>692</v>
      </c>
      <c r="J72" s="312"/>
    </row>
    <row r="73" spans="1:10" ht="39" x14ac:dyDescent="0.25">
      <c r="A73" s="64" t="s">
        <v>518</v>
      </c>
      <c r="B73" s="66" t="s">
        <v>466</v>
      </c>
      <c r="C73" s="292">
        <v>3</v>
      </c>
      <c r="D73" s="289">
        <v>12000</v>
      </c>
      <c r="E73" s="293">
        <f t="shared" si="16"/>
        <v>36000</v>
      </c>
      <c r="F73" s="340">
        <f t="shared" si="10"/>
        <v>179025</v>
      </c>
      <c r="G73" s="39">
        <f t="shared" si="0"/>
        <v>0.20108923334729786</v>
      </c>
      <c r="H73" s="39">
        <f>G73*'2-Исх.д-е'!$C$11</f>
        <v>33.179723502304149</v>
      </c>
      <c r="I73" s="350" t="s">
        <v>692</v>
      </c>
      <c r="J73" s="312"/>
    </row>
    <row r="74" spans="1:10" ht="39" x14ac:dyDescent="0.25">
      <c r="A74" s="64" t="s">
        <v>519</v>
      </c>
      <c r="B74" s="66" t="s">
        <v>466</v>
      </c>
      <c r="C74" s="292">
        <v>1</v>
      </c>
      <c r="D74" s="289">
        <v>5000</v>
      </c>
      <c r="E74" s="293">
        <f t="shared" si="16"/>
        <v>5000</v>
      </c>
      <c r="F74" s="340">
        <f t="shared" si="10"/>
        <v>179025</v>
      </c>
      <c r="G74" s="39">
        <f t="shared" si="0"/>
        <v>2.7929060187124703E-2</v>
      </c>
      <c r="H74" s="39">
        <f>G74*'2-Исх.д-е'!$C$11</f>
        <v>4.6082949308755756</v>
      </c>
      <c r="I74" s="350" t="s">
        <v>692</v>
      </c>
      <c r="J74" s="312"/>
    </row>
    <row r="75" spans="1:10" ht="39" x14ac:dyDescent="0.25">
      <c r="A75" s="287" t="s">
        <v>520</v>
      </c>
      <c r="B75" s="66" t="s">
        <v>466</v>
      </c>
      <c r="C75" s="292">
        <v>1</v>
      </c>
      <c r="D75" s="289">
        <v>35000</v>
      </c>
      <c r="E75" s="293">
        <f t="shared" si="16"/>
        <v>35000</v>
      </c>
      <c r="F75" s="340">
        <f t="shared" si="10"/>
        <v>179025</v>
      </c>
      <c r="G75" s="39">
        <f t="shared" si="0"/>
        <v>0.19550342130987292</v>
      </c>
      <c r="H75" s="39">
        <f>G75*'2-Исх.д-е'!$C$11</f>
        <v>32.258064516129032</v>
      </c>
      <c r="I75" s="350" t="s">
        <v>692</v>
      </c>
      <c r="J75" s="312"/>
    </row>
    <row r="76" spans="1:10" ht="39" x14ac:dyDescent="0.25">
      <c r="A76" s="287" t="s">
        <v>521</v>
      </c>
      <c r="B76" s="66" t="s">
        <v>466</v>
      </c>
      <c r="C76" s="292">
        <v>2</v>
      </c>
      <c r="D76" s="289">
        <v>6000</v>
      </c>
      <c r="E76" s="293">
        <f t="shared" si="16"/>
        <v>12000</v>
      </c>
      <c r="F76" s="340">
        <f t="shared" si="10"/>
        <v>179025</v>
      </c>
      <c r="G76" s="39">
        <f t="shared" si="0"/>
        <v>6.7029744449099288E-2</v>
      </c>
      <c r="H76" s="39">
        <f>G76*'2-Исх.д-е'!$C$11</f>
        <v>11.059907834101383</v>
      </c>
      <c r="I76" s="350" t="s">
        <v>692</v>
      </c>
      <c r="J76" s="312"/>
    </row>
    <row r="77" spans="1:10" ht="39" x14ac:dyDescent="0.25">
      <c r="A77" s="287" t="s">
        <v>522</v>
      </c>
      <c r="B77" s="66" t="s">
        <v>466</v>
      </c>
      <c r="C77" s="292">
        <v>4</v>
      </c>
      <c r="D77" s="289">
        <v>8500</v>
      </c>
      <c r="E77" s="293">
        <f t="shared" si="16"/>
        <v>34000</v>
      </c>
      <c r="F77" s="340">
        <f t="shared" si="10"/>
        <v>179025</v>
      </c>
      <c r="G77" s="39">
        <f t="shared" si="0"/>
        <v>0.189917609272448</v>
      </c>
      <c r="H77" s="39">
        <f>G77*'2-Исх.д-е'!$C$11</f>
        <v>31.336405529953918</v>
      </c>
      <c r="I77" s="350" t="s">
        <v>692</v>
      </c>
      <c r="J77" s="312"/>
    </row>
    <row r="78" spans="1:10" ht="39" x14ac:dyDescent="0.25">
      <c r="A78" s="287" t="s">
        <v>580</v>
      </c>
      <c r="B78" s="66" t="s">
        <v>466</v>
      </c>
      <c r="C78" s="292">
        <v>1</v>
      </c>
      <c r="D78" s="289">
        <v>3200</v>
      </c>
      <c r="E78" s="293">
        <f t="shared" si="16"/>
        <v>3200</v>
      </c>
      <c r="F78" s="340">
        <f t="shared" si="10"/>
        <v>179025</v>
      </c>
      <c r="G78" s="39">
        <f t="shared" si="0"/>
        <v>1.787459851975981E-2</v>
      </c>
      <c r="H78" s="39">
        <f>G78*'2-Исх.д-е'!$C$11</f>
        <v>2.9493087557603688</v>
      </c>
      <c r="I78" s="350" t="s">
        <v>692</v>
      </c>
      <c r="J78" s="312"/>
    </row>
    <row r="79" spans="1:10" ht="39" x14ac:dyDescent="0.25">
      <c r="A79" s="287" t="s">
        <v>581</v>
      </c>
      <c r="B79" s="66" t="s">
        <v>466</v>
      </c>
      <c r="C79" s="292">
        <v>2</v>
      </c>
      <c r="D79" s="289">
        <v>3900</v>
      </c>
      <c r="E79" s="293">
        <f t="shared" si="16"/>
        <v>7800</v>
      </c>
      <c r="F79" s="340">
        <f t="shared" si="10"/>
        <v>179025</v>
      </c>
      <c r="G79" s="39">
        <f t="shared" si="0"/>
        <v>4.3569333891914537E-2</v>
      </c>
      <c r="H79" s="39">
        <f>G79*'2-Исх.д-е'!$C$11</f>
        <v>7.1889400921658986</v>
      </c>
      <c r="I79" s="350" t="s">
        <v>692</v>
      </c>
      <c r="J79" s="312"/>
    </row>
    <row r="80" spans="1:10" ht="39" x14ac:dyDescent="0.25">
      <c r="A80" s="287" t="s">
        <v>523</v>
      </c>
      <c r="B80" s="66" t="s">
        <v>466</v>
      </c>
      <c r="C80" s="292">
        <v>1</v>
      </c>
      <c r="D80" s="289">
        <v>9200</v>
      </c>
      <c r="E80" s="293">
        <f t="shared" si="16"/>
        <v>9200</v>
      </c>
      <c r="F80" s="340">
        <f t="shared" si="10"/>
        <v>179025</v>
      </c>
      <c r="G80" s="39">
        <f t="shared" si="0"/>
        <v>5.1389470744309454E-2</v>
      </c>
      <c r="H80" s="39">
        <f>G80*'2-Исх.д-е'!$C$11</f>
        <v>8.4792626728110605</v>
      </c>
      <c r="I80" s="350" t="s">
        <v>692</v>
      </c>
      <c r="J80" s="312"/>
    </row>
    <row r="81" spans="1:10" ht="39" x14ac:dyDescent="0.25">
      <c r="A81" s="287" t="s">
        <v>528</v>
      </c>
      <c r="B81" s="66" t="s">
        <v>466</v>
      </c>
      <c r="C81" s="292">
        <v>3</v>
      </c>
      <c r="D81" s="289">
        <v>1800</v>
      </c>
      <c r="E81" s="293">
        <f t="shared" si="16"/>
        <v>5400</v>
      </c>
      <c r="F81" s="340">
        <f t="shared" si="10"/>
        <v>179025</v>
      </c>
      <c r="G81" s="39">
        <f t="shared" si="0"/>
        <v>3.0163385002094679E-2</v>
      </c>
      <c r="H81" s="39">
        <f>G81*'2-Исх.д-е'!$C$11</f>
        <v>4.9769585253456219</v>
      </c>
      <c r="I81" s="350" t="s">
        <v>692</v>
      </c>
      <c r="J81" s="312"/>
    </row>
    <row r="82" spans="1:10" ht="39" x14ac:dyDescent="0.25">
      <c r="A82" s="287" t="s">
        <v>527</v>
      </c>
      <c r="B82" s="66" t="s">
        <v>466</v>
      </c>
      <c r="C82" s="292">
        <v>4</v>
      </c>
      <c r="D82" s="289">
        <v>8500</v>
      </c>
      <c r="E82" s="293">
        <f t="shared" si="16"/>
        <v>34000</v>
      </c>
      <c r="F82" s="340">
        <f t="shared" si="10"/>
        <v>179025</v>
      </c>
      <c r="G82" s="39">
        <f t="shared" si="0"/>
        <v>0.189917609272448</v>
      </c>
      <c r="H82" s="39">
        <f>G82*'2-Исх.д-е'!$C$11</f>
        <v>31.336405529953918</v>
      </c>
      <c r="I82" s="350" t="s">
        <v>692</v>
      </c>
      <c r="J82" s="312"/>
    </row>
    <row r="83" spans="1:10" ht="39" x14ac:dyDescent="0.25">
      <c r="A83" s="287" t="s">
        <v>526</v>
      </c>
      <c r="B83" s="66" t="s">
        <v>466</v>
      </c>
      <c r="C83" s="292">
        <v>10</v>
      </c>
      <c r="D83" s="289">
        <v>800</v>
      </c>
      <c r="E83" s="293">
        <f t="shared" si="16"/>
        <v>8000</v>
      </c>
      <c r="F83" s="340">
        <f t="shared" si="10"/>
        <v>179025</v>
      </c>
      <c r="G83" s="39">
        <f t="shared" si="0"/>
        <v>4.4686496299399525E-2</v>
      </c>
      <c r="H83" s="39">
        <f>G83*'2-Исх.д-е'!$C$11</f>
        <v>7.3732718894009217</v>
      </c>
      <c r="I83" s="350" t="s">
        <v>692</v>
      </c>
      <c r="J83" s="312"/>
    </row>
    <row r="84" spans="1:10" ht="39" x14ac:dyDescent="0.25">
      <c r="A84" s="287" t="s">
        <v>525</v>
      </c>
      <c r="B84" s="66" t="s">
        <v>466</v>
      </c>
      <c r="C84" s="292">
        <v>1</v>
      </c>
      <c r="D84" s="289">
        <v>16000</v>
      </c>
      <c r="E84" s="293">
        <f t="shared" si="16"/>
        <v>16000</v>
      </c>
      <c r="F84" s="340">
        <f t="shared" si="10"/>
        <v>179025</v>
      </c>
      <c r="G84" s="39">
        <f t="shared" si="0"/>
        <v>8.937299259879905E-2</v>
      </c>
      <c r="H84" s="39">
        <f>G84*'2-Исх.д-е'!$C$11</f>
        <v>14.746543778801843</v>
      </c>
      <c r="I84" s="350" t="s">
        <v>692</v>
      </c>
      <c r="J84" s="312"/>
    </row>
    <row r="85" spans="1:10" ht="39" x14ac:dyDescent="0.25">
      <c r="A85" s="287" t="s">
        <v>579</v>
      </c>
      <c r="B85" s="66" t="s">
        <v>466</v>
      </c>
      <c r="C85" s="292">
        <v>2</v>
      </c>
      <c r="D85" s="289">
        <v>4500</v>
      </c>
      <c r="E85" s="293">
        <f t="shared" si="16"/>
        <v>9000</v>
      </c>
      <c r="F85" s="340">
        <f t="shared" si="10"/>
        <v>179025</v>
      </c>
      <c r="G85" s="39">
        <f t="shared" si="0"/>
        <v>5.0272308336824466E-2</v>
      </c>
      <c r="H85" s="39">
        <f>G85*'2-Исх.д-е'!$C$11</f>
        <v>8.2949308755760374</v>
      </c>
      <c r="I85" s="350" t="s">
        <v>692</v>
      </c>
      <c r="J85" s="312"/>
    </row>
    <row r="86" spans="1:10" ht="39" x14ac:dyDescent="0.25">
      <c r="A86" s="287" t="s">
        <v>524</v>
      </c>
      <c r="B86" s="66" t="s">
        <v>466</v>
      </c>
      <c r="C86" s="292">
        <v>1</v>
      </c>
      <c r="D86" s="289">
        <v>38000</v>
      </c>
      <c r="E86" s="293">
        <f t="shared" si="16"/>
        <v>38000</v>
      </c>
      <c r="F86" s="340">
        <f t="shared" si="10"/>
        <v>179025</v>
      </c>
      <c r="G86" s="39">
        <f t="shared" si="0"/>
        <v>0.21226085742214776</v>
      </c>
      <c r="H86" s="39">
        <f>G86*'2-Исх.д-е'!$C$11</f>
        <v>35.023041474654377</v>
      </c>
      <c r="I86" s="350" t="s">
        <v>692</v>
      </c>
      <c r="J86" s="312"/>
    </row>
    <row r="87" spans="1:10" ht="39" x14ac:dyDescent="0.25">
      <c r="A87" s="287" t="s">
        <v>577</v>
      </c>
      <c r="B87" s="66" t="s">
        <v>466</v>
      </c>
      <c r="C87" s="292">
        <v>1</v>
      </c>
      <c r="D87" s="289">
        <v>8500</v>
      </c>
      <c r="E87" s="293">
        <f t="shared" si="16"/>
        <v>8500</v>
      </c>
      <c r="F87" s="340">
        <f t="shared" si="10"/>
        <v>179025</v>
      </c>
      <c r="G87" s="39">
        <f t="shared" si="0"/>
        <v>4.7479402318111999E-2</v>
      </c>
      <c r="H87" s="39">
        <f>G87*'2-Исх.д-е'!$C$11</f>
        <v>7.8341013824884795</v>
      </c>
      <c r="I87" s="350" t="s">
        <v>692</v>
      </c>
      <c r="J87" s="312"/>
    </row>
    <row r="88" spans="1:10" ht="39" x14ac:dyDescent="0.25">
      <c r="A88" s="287" t="s">
        <v>578</v>
      </c>
      <c r="B88" s="66" t="s">
        <v>466</v>
      </c>
      <c r="C88" s="292">
        <v>1</v>
      </c>
      <c r="D88" s="289">
        <v>5950</v>
      </c>
      <c r="E88" s="293">
        <f t="shared" si="16"/>
        <v>5950</v>
      </c>
      <c r="F88" s="340">
        <f t="shared" si="10"/>
        <v>179025</v>
      </c>
      <c r="G88" s="39">
        <f t="shared" si="0"/>
        <v>3.3235581622678395E-2</v>
      </c>
      <c r="H88" s="39">
        <f>G88*'2-Исх.д-е'!$C$11</f>
        <v>5.4838709677419351</v>
      </c>
      <c r="I88" s="350" t="s">
        <v>692</v>
      </c>
      <c r="J88" s="312"/>
    </row>
    <row r="89" spans="1:10" ht="39" x14ac:dyDescent="0.25">
      <c r="A89" s="287" t="s">
        <v>669</v>
      </c>
      <c r="B89" s="66" t="s">
        <v>466</v>
      </c>
      <c r="C89" s="292">
        <v>5</v>
      </c>
      <c r="D89" s="289">
        <v>3400</v>
      </c>
      <c r="E89" s="293">
        <f t="shared" si="16"/>
        <v>17000</v>
      </c>
      <c r="F89" s="340">
        <f t="shared" si="10"/>
        <v>179025</v>
      </c>
      <c r="G89" s="39">
        <f t="shared" si="0"/>
        <v>9.4958804636223998E-2</v>
      </c>
      <c r="H89" s="39">
        <f>G89*'2-Исх.д-е'!$C$11</f>
        <v>15.668202764976959</v>
      </c>
      <c r="I89" s="350" t="s">
        <v>692</v>
      </c>
      <c r="J89" s="312"/>
    </row>
    <row r="90" spans="1:10" ht="39" x14ac:dyDescent="0.25">
      <c r="A90" s="287" t="s">
        <v>576</v>
      </c>
      <c r="B90" s="66" t="s">
        <v>243</v>
      </c>
      <c r="C90" s="292">
        <v>1</v>
      </c>
      <c r="D90" s="289">
        <v>30000</v>
      </c>
      <c r="E90" s="293">
        <f t="shared" si="16"/>
        <v>30000</v>
      </c>
      <c r="F90" s="340">
        <f t="shared" si="10"/>
        <v>179025</v>
      </c>
      <c r="G90" s="39">
        <f>E90/F90</f>
        <v>0.16757436112274823</v>
      </c>
      <c r="H90" s="39">
        <f>G90*'2-Исх.д-е'!$C$11</f>
        <v>27.649769585253459</v>
      </c>
      <c r="I90" s="350" t="s">
        <v>692</v>
      </c>
      <c r="J90" s="312"/>
    </row>
    <row r="91" spans="1:10" ht="39" x14ac:dyDescent="0.25">
      <c r="A91" s="287" t="s">
        <v>589</v>
      </c>
      <c r="B91" s="66" t="s">
        <v>243</v>
      </c>
      <c r="C91" s="292">
        <v>1</v>
      </c>
      <c r="D91" s="289">
        <v>40000</v>
      </c>
      <c r="E91" s="293">
        <f t="shared" si="16"/>
        <v>40000</v>
      </c>
      <c r="F91" s="340">
        <f t="shared" si="10"/>
        <v>179025</v>
      </c>
      <c r="G91" s="39">
        <f>E91/F91</f>
        <v>0.22343248149699763</v>
      </c>
      <c r="H91" s="39">
        <f>G91*'2-Исх.д-е'!$C$11</f>
        <v>36.866359447004605</v>
      </c>
      <c r="I91" s="350" t="s">
        <v>692</v>
      </c>
      <c r="J91" s="312"/>
    </row>
    <row r="92" spans="1:10" ht="39" x14ac:dyDescent="0.25">
      <c r="A92" s="287" t="s">
        <v>575</v>
      </c>
      <c r="B92" s="66" t="s">
        <v>564</v>
      </c>
      <c r="C92" s="292">
        <v>1</v>
      </c>
      <c r="D92" s="289">
        <v>5000</v>
      </c>
      <c r="E92" s="293">
        <f>C92*D92*12</f>
        <v>60000</v>
      </c>
      <c r="F92" s="340">
        <f t="shared" si="10"/>
        <v>179025</v>
      </c>
      <c r="G92" s="39">
        <f t="shared" si="0"/>
        <v>0.33514872224549647</v>
      </c>
      <c r="H92" s="39">
        <f>G92*'2-Исх.д-е'!$C$11</f>
        <v>55.299539170506918</v>
      </c>
      <c r="I92" s="350" t="s">
        <v>692</v>
      </c>
      <c r="J92" s="312"/>
    </row>
    <row r="93" spans="1:10" s="49" customFormat="1" x14ac:dyDescent="0.25">
      <c r="A93" s="54" t="s">
        <v>230</v>
      </c>
      <c r="B93" s="54"/>
      <c r="C93" s="55" t="s">
        <v>164</v>
      </c>
      <c r="D93" s="56" t="s">
        <v>164</v>
      </c>
      <c r="E93" s="56">
        <f>SUM(E6:E63)</f>
        <v>3125928.36</v>
      </c>
      <c r="F93" s="48">
        <f t="shared" si="10"/>
        <v>179025</v>
      </c>
      <c r="G93" s="41">
        <f>SUM(G6:G92)</f>
        <v>21.658306716938966</v>
      </c>
      <c r="H93" s="41">
        <f>G93*'2-Исх.д-е'!$C$11</f>
        <v>3573.6206082949293</v>
      </c>
      <c r="I93" s="352"/>
      <c r="J93" s="312"/>
    </row>
    <row r="94" spans="1:10" x14ac:dyDescent="0.25">
      <c r="H94" s="341"/>
      <c r="J94" s="312"/>
    </row>
    <row r="95" spans="1:10" x14ac:dyDescent="0.25">
      <c r="H95" s="315"/>
      <c r="J95" s="312"/>
    </row>
    <row r="96" spans="1:10" x14ac:dyDescent="0.25">
      <c r="J96" s="312"/>
    </row>
    <row r="97" spans="10:10" x14ac:dyDescent="0.25">
      <c r="J97" s="312"/>
    </row>
    <row r="98" spans="10:10" x14ac:dyDescent="0.25">
      <c r="J98" s="314"/>
    </row>
    <row r="99" spans="10:10" x14ac:dyDescent="0.25">
      <c r="J99" s="314"/>
    </row>
    <row r="100" spans="10:10" x14ac:dyDescent="0.25">
      <c r="J100" s="313"/>
    </row>
    <row r="101" spans="10:10" x14ac:dyDescent="0.25">
      <c r="J101" s="314"/>
    </row>
    <row r="102" spans="10:10" x14ac:dyDescent="0.25">
      <c r="J102" s="310"/>
    </row>
    <row r="103" spans="10:10" x14ac:dyDescent="0.25">
      <c r="J103" s="310"/>
    </row>
  </sheetData>
  <mergeCells count="13">
    <mergeCell ref="I10:I13"/>
    <mergeCell ref="J3:J4"/>
    <mergeCell ref="K3:S3"/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:B1048576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F32"/>
  <sheetViews>
    <sheetView zoomScale="120" zoomScaleNormal="120" workbookViewId="0">
      <selection activeCell="B7" sqref="B7:B17"/>
    </sheetView>
  </sheetViews>
  <sheetFormatPr defaultRowHeight="15" x14ac:dyDescent="0.25"/>
  <cols>
    <col min="1" max="1" width="4.7109375" customWidth="1"/>
    <col min="2" max="2" width="21.42578125" customWidth="1"/>
    <col min="3" max="3" width="4.85546875" customWidth="1"/>
    <col min="4" max="4" width="43" style="10" customWidth="1"/>
    <col min="5" max="5" width="13.42578125" customWidth="1"/>
    <col min="6" max="6" width="26.28515625" customWidth="1"/>
    <col min="7" max="7" width="4.85546875" customWidth="1"/>
    <col min="8" max="8" width="4.42578125" customWidth="1"/>
    <col min="242" max="242" width="4.7109375" customWidth="1"/>
    <col min="243" max="243" width="21.42578125" customWidth="1"/>
    <col min="244" max="244" width="4.85546875" customWidth="1"/>
    <col min="245" max="245" width="36.85546875" customWidth="1"/>
    <col min="246" max="248" width="6.140625" customWidth="1"/>
    <col min="249" max="249" width="5.28515625" customWidth="1"/>
    <col min="250" max="250" width="5.5703125" customWidth="1"/>
    <col min="251" max="251" width="5.85546875" customWidth="1"/>
    <col min="252" max="252" width="6.42578125" customWidth="1"/>
    <col min="253" max="253" width="4.85546875" customWidth="1"/>
    <col min="254" max="254" width="5.28515625" customWidth="1"/>
    <col min="255" max="255" width="6.85546875" customWidth="1"/>
    <col min="256" max="256" width="7" customWidth="1"/>
    <col min="257" max="257" width="8.42578125" customWidth="1"/>
    <col min="258" max="259" width="7.28515625" customWidth="1"/>
    <col min="260" max="260" width="8.42578125" customWidth="1"/>
    <col min="261" max="261" width="8.5703125" customWidth="1"/>
    <col min="262" max="262" width="7.28515625" customWidth="1"/>
    <col min="263" max="263" width="4.85546875" customWidth="1"/>
    <col min="264" max="264" width="4.42578125" customWidth="1"/>
    <col min="498" max="498" width="4.7109375" customWidth="1"/>
    <col min="499" max="499" width="21.42578125" customWidth="1"/>
    <col min="500" max="500" width="4.85546875" customWidth="1"/>
    <col min="501" max="501" width="36.85546875" customWidth="1"/>
    <col min="502" max="504" width="6.140625" customWidth="1"/>
    <col min="505" max="505" width="5.28515625" customWidth="1"/>
    <col min="506" max="506" width="5.5703125" customWidth="1"/>
    <col min="507" max="507" width="5.85546875" customWidth="1"/>
    <col min="508" max="508" width="6.42578125" customWidth="1"/>
    <col min="509" max="509" width="4.85546875" customWidth="1"/>
    <col min="510" max="510" width="5.28515625" customWidth="1"/>
    <col min="511" max="511" width="6.85546875" customWidth="1"/>
    <col min="512" max="512" width="7" customWidth="1"/>
    <col min="513" max="513" width="8.42578125" customWidth="1"/>
    <col min="514" max="515" width="7.28515625" customWidth="1"/>
    <col min="516" max="516" width="8.42578125" customWidth="1"/>
    <col min="517" max="517" width="8.5703125" customWidth="1"/>
    <col min="518" max="518" width="7.28515625" customWidth="1"/>
    <col min="519" max="519" width="4.85546875" customWidth="1"/>
    <col min="520" max="520" width="4.42578125" customWidth="1"/>
    <col min="754" max="754" width="4.7109375" customWidth="1"/>
    <col min="755" max="755" width="21.42578125" customWidth="1"/>
    <col min="756" max="756" width="4.85546875" customWidth="1"/>
    <col min="757" max="757" width="36.85546875" customWidth="1"/>
    <col min="758" max="760" width="6.140625" customWidth="1"/>
    <col min="761" max="761" width="5.28515625" customWidth="1"/>
    <col min="762" max="762" width="5.5703125" customWidth="1"/>
    <col min="763" max="763" width="5.85546875" customWidth="1"/>
    <col min="764" max="764" width="6.42578125" customWidth="1"/>
    <col min="765" max="765" width="4.85546875" customWidth="1"/>
    <col min="766" max="766" width="5.28515625" customWidth="1"/>
    <col min="767" max="767" width="6.85546875" customWidth="1"/>
    <col min="768" max="768" width="7" customWidth="1"/>
    <col min="769" max="769" width="8.42578125" customWidth="1"/>
    <col min="770" max="771" width="7.28515625" customWidth="1"/>
    <col min="772" max="772" width="8.42578125" customWidth="1"/>
    <col min="773" max="773" width="8.5703125" customWidth="1"/>
    <col min="774" max="774" width="7.28515625" customWidth="1"/>
    <col min="775" max="775" width="4.85546875" customWidth="1"/>
    <col min="776" max="776" width="4.42578125" customWidth="1"/>
    <col min="1010" max="1010" width="4.7109375" customWidth="1"/>
    <col min="1011" max="1011" width="21.42578125" customWidth="1"/>
    <col min="1012" max="1012" width="4.85546875" customWidth="1"/>
    <col min="1013" max="1013" width="36.85546875" customWidth="1"/>
    <col min="1014" max="1016" width="6.140625" customWidth="1"/>
    <col min="1017" max="1017" width="5.28515625" customWidth="1"/>
    <col min="1018" max="1018" width="5.5703125" customWidth="1"/>
    <col min="1019" max="1019" width="5.85546875" customWidth="1"/>
    <col min="1020" max="1020" width="6.42578125" customWidth="1"/>
    <col min="1021" max="1021" width="4.85546875" customWidth="1"/>
    <col min="1022" max="1022" width="5.28515625" customWidth="1"/>
    <col min="1023" max="1023" width="6.85546875" customWidth="1"/>
    <col min="1024" max="1024" width="7" customWidth="1"/>
    <col min="1025" max="1025" width="8.42578125" customWidth="1"/>
    <col min="1026" max="1027" width="7.28515625" customWidth="1"/>
    <col min="1028" max="1028" width="8.42578125" customWidth="1"/>
    <col min="1029" max="1029" width="8.5703125" customWidth="1"/>
    <col min="1030" max="1030" width="7.28515625" customWidth="1"/>
    <col min="1031" max="1031" width="4.85546875" customWidth="1"/>
    <col min="1032" max="1032" width="4.42578125" customWidth="1"/>
    <col min="1266" max="1266" width="4.7109375" customWidth="1"/>
    <col min="1267" max="1267" width="21.42578125" customWidth="1"/>
    <col min="1268" max="1268" width="4.85546875" customWidth="1"/>
    <col min="1269" max="1269" width="36.85546875" customWidth="1"/>
    <col min="1270" max="1272" width="6.140625" customWidth="1"/>
    <col min="1273" max="1273" width="5.28515625" customWidth="1"/>
    <col min="1274" max="1274" width="5.5703125" customWidth="1"/>
    <col min="1275" max="1275" width="5.85546875" customWidth="1"/>
    <col min="1276" max="1276" width="6.42578125" customWidth="1"/>
    <col min="1277" max="1277" width="4.85546875" customWidth="1"/>
    <col min="1278" max="1278" width="5.28515625" customWidth="1"/>
    <col min="1279" max="1279" width="6.85546875" customWidth="1"/>
    <col min="1280" max="1280" width="7" customWidth="1"/>
    <col min="1281" max="1281" width="8.42578125" customWidth="1"/>
    <col min="1282" max="1283" width="7.28515625" customWidth="1"/>
    <col min="1284" max="1284" width="8.42578125" customWidth="1"/>
    <col min="1285" max="1285" width="8.5703125" customWidth="1"/>
    <col min="1286" max="1286" width="7.28515625" customWidth="1"/>
    <col min="1287" max="1287" width="4.85546875" customWidth="1"/>
    <col min="1288" max="1288" width="4.42578125" customWidth="1"/>
    <col min="1522" max="1522" width="4.7109375" customWidth="1"/>
    <col min="1523" max="1523" width="21.42578125" customWidth="1"/>
    <col min="1524" max="1524" width="4.85546875" customWidth="1"/>
    <col min="1525" max="1525" width="36.85546875" customWidth="1"/>
    <col min="1526" max="1528" width="6.140625" customWidth="1"/>
    <col min="1529" max="1529" width="5.28515625" customWidth="1"/>
    <col min="1530" max="1530" width="5.5703125" customWidth="1"/>
    <col min="1531" max="1531" width="5.85546875" customWidth="1"/>
    <col min="1532" max="1532" width="6.42578125" customWidth="1"/>
    <col min="1533" max="1533" width="4.85546875" customWidth="1"/>
    <col min="1534" max="1534" width="5.28515625" customWidth="1"/>
    <col min="1535" max="1535" width="6.85546875" customWidth="1"/>
    <col min="1536" max="1536" width="7" customWidth="1"/>
    <col min="1537" max="1537" width="8.42578125" customWidth="1"/>
    <col min="1538" max="1539" width="7.28515625" customWidth="1"/>
    <col min="1540" max="1540" width="8.42578125" customWidth="1"/>
    <col min="1541" max="1541" width="8.5703125" customWidth="1"/>
    <col min="1542" max="1542" width="7.28515625" customWidth="1"/>
    <col min="1543" max="1543" width="4.85546875" customWidth="1"/>
    <col min="1544" max="1544" width="4.42578125" customWidth="1"/>
    <col min="1778" max="1778" width="4.7109375" customWidth="1"/>
    <col min="1779" max="1779" width="21.42578125" customWidth="1"/>
    <col min="1780" max="1780" width="4.85546875" customWidth="1"/>
    <col min="1781" max="1781" width="36.85546875" customWidth="1"/>
    <col min="1782" max="1784" width="6.140625" customWidth="1"/>
    <col min="1785" max="1785" width="5.28515625" customWidth="1"/>
    <col min="1786" max="1786" width="5.5703125" customWidth="1"/>
    <col min="1787" max="1787" width="5.85546875" customWidth="1"/>
    <col min="1788" max="1788" width="6.42578125" customWidth="1"/>
    <col min="1789" max="1789" width="4.85546875" customWidth="1"/>
    <col min="1790" max="1790" width="5.28515625" customWidth="1"/>
    <col min="1791" max="1791" width="6.85546875" customWidth="1"/>
    <col min="1792" max="1792" width="7" customWidth="1"/>
    <col min="1793" max="1793" width="8.42578125" customWidth="1"/>
    <col min="1794" max="1795" width="7.28515625" customWidth="1"/>
    <col min="1796" max="1796" width="8.42578125" customWidth="1"/>
    <col min="1797" max="1797" width="8.5703125" customWidth="1"/>
    <col min="1798" max="1798" width="7.28515625" customWidth="1"/>
    <col min="1799" max="1799" width="4.85546875" customWidth="1"/>
    <col min="1800" max="1800" width="4.42578125" customWidth="1"/>
    <col min="2034" max="2034" width="4.7109375" customWidth="1"/>
    <col min="2035" max="2035" width="21.42578125" customWidth="1"/>
    <col min="2036" max="2036" width="4.85546875" customWidth="1"/>
    <col min="2037" max="2037" width="36.85546875" customWidth="1"/>
    <col min="2038" max="2040" width="6.140625" customWidth="1"/>
    <col min="2041" max="2041" width="5.28515625" customWidth="1"/>
    <col min="2042" max="2042" width="5.5703125" customWidth="1"/>
    <col min="2043" max="2043" width="5.85546875" customWidth="1"/>
    <col min="2044" max="2044" width="6.42578125" customWidth="1"/>
    <col min="2045" max="2045" width="4.85546875" customWidth="1"/>
    <col min="2046" max="2046" width="5.28515625" customWidth="1"/>
    <col min="2047" max="2047" width="6.85546875" customWidth="1"/>
    <col min="2048" max="2048" width="7" customWidth="1"/>
    <col min="2049" max="2049" width="8.42578125" customWidth="1"/>
    <col min="2050" max="2051" width="7.28515625" customWidth="1"/>
    <col min="2052" max="2052" width="8.42578125" customWidth="1"/>
    <col min="2053" max="2053" width="8.5703125" customWidth="1"/>
    <col min="2054" max="2054" width="7.28515625" customWidth="1"/>
    <col min="2055" max="2055" width="4.85546875" customWidth="1"/>
    <col min="2056" max="2056" width="4.42578125" customWidth="1"/>
    <col min="2290" max="2290" width="4.7109375" customWidth="1"/>
    <col min="2291" max="2291" width="21.42578125" customWidth="1"/>
    <col min="2292" max="2292" width="4.85546875" customWidth="1"/>
    <col min="2293" max="2293" width="36.85546875" customWidth="1"/>
    <col min="2294" max="2296" width="6.140625" customWidth="1"/>
    <col min="2297" max="2297" width="5.28515625" customWidth="1"/>
    <col min="2298" max="2298" width="5.5703125" customWidth="1"/>
    <col min="2299" max="2299" width="5.85546875" customWidth="1"/>
    <col min="2300" max="2300" width="6.42578125" customWidth="1"/>
    <col min="2301" max="2301" width="4.85546875" customWidth="1"/>
    <col min="2302" max="2302" width="5.28515625" customWidth="1"/>
    <col min="2303" max="2303" width="6.85546875" customWidth="1"/>
    <col min="2304" max="2304" width="7" customWidth="1"/>
    <col min="2305" max="2305" width="8.42578125" customWidth="1"/>
    <col min="2306" max="2307" width="7.28515625" customWidth="1"/>
    <col min="2308" max="2308" width="8.42578125" customWidth="1"/>
    <col min="2309" max="2309" width="8.5703125" customWidth="1"/>
    <col min="2310" max="2310" width="7.28515625" customWidth="1"/>
    <col min="2311" max="2311" width="4.85546875" customWidth="1"/>
    <col min="2312" max="2312" width="4.42578125" customWidth="1"/>
    <col min="2546" max="2546" width="4.7109375" customWidth="1"/>
    <col min="2547" max="2547" width="21.42578125" customWidth="1"/>
    <col min="2548" max="2548" width="4.85546875" customWidth="1"/>
    <col min="2549" max="2549" width="36.85546875" customWidth="1"/>
    <col min="2550" max="2552" width="6.140625" customWidth="1"/>
    <col min="2553" max="2553" width="5.28515625" customWidth="1"/>
    <col min="2554" max="2554" width="5.5703125" customWidth="1"/>
    <col min="2555" max="2555" width="5.85546875" customWidth="1"/>
    <col min="2556" max="2556" width="6.42578125" customWidth="1"/>
    <col min="2557" max="2557" width="4.85546875" customWidth="1"/>
    <col min="2558" max="2558" width="5.28515625" customWidth="1"/>
    <col min="2559" max="2559" width="6.85546875" customWidth="1"/>
    <col min="2560" max="2560" width="7" customWidth="1"/>
    <col min="2561" max="2561" width="8.42578125" customWidth="1"/>
    <col min="2562" max="2563" width="7.28515625" customWidth="1"/>
    <col min="2564" max="2564" width="8.42578125" customWidth="1"/>
    <col min="2565" max="2565" width="8.5703125" customWidth="1"/>
    <col min="2566" max="2566" width="7.28515625" customWidth="1"/>
    <col min="2567" max="2567" width="4.85546875" customWidth="1"/>
    <col min="2568" max="2568" width="4.42578125" customWidth="1"/>
    <col min="2802" max="2802" width="4.7109375" customWidth="1"/>
    <col min="2803" max="2803" width="21.42578125" customWidth="1"/>
    <col min="2804" max="2804" width="4.85546875" customWidth="1"/>
    <col min="2805" max="2805" width="36.85546875" customWidth="1"/>
    <col min="2806" max="2808" width="6.140625" customWidth="1"/>
    <col min="2809" max="2809" width="5.28515625" customWidth="1"/>
    <col min="2810" max="2810" width="5.5703125" customWidth="1"/>
    <col min="2811" max="2811" width="5.85546875" customWidth="1"/>
    <col min="2812" max="2812" width="6.42578125" customWidth="1"/>
    <col min="2813" max="2813" width="4.85546875" customWidth="1"/>
    <col min="2814" max="2814" width="5.28515625" customWidth="1"/>
    <col min="2815" max="2815" width="6.85546875" customWidth="1"/>
    <col min="2816" max="2816" width="7" customWidth="1"/>
    <col min="2817" max="2817" width="8.42578125" customWidth="1"/>
    <col min="2818" max="2819" width="7.28515625" customWidth="1"/>
    <col min="2820" max="2820" width="8.42578125" customWidth="1"/>
    <col min="2821" max="2821" width="8.5703125" customWidth="1"/>
    <col min="2822" max="2822" width="7.28515625" customWidth="1"/>
    <col min="2823" max="2823" width="4.85546875" customWidth="1"/>
    <col min="2824" max="2824" width="4.42578125" customWidth="1"/>
    <col min="3058" max="3058" width="4.7109375" customWidth="1"/>
    <col min="3059" max="3059" width="21.42578125" customWidth="1"/>
    <col min="3060" max="3060" width="4.85546875" customWidth="1"/>
    <col min="3061" max="3061" width="36.85546875" customWidth="1"/>
    <col min="3062" max="3064" width="6.140625" customWidth="1"/>
    <col min="3065" max="3065" width="5.28515625" customWidth="1"/>
    <col min="3066" max="3066" width="5.5703125" customWidth="1"/>
    <col min="3067" max="3067" width="5.85546875" customWidth="1"/>
    <col min="3068" max="3068" width="6.42578125" customWidth="1"/>
    <col min="3069" max="3069" width="4.85546875" customWidth="1"/>
    <col min="3070" max="3070" width="5.28515625" customWidth="1"/>
    <col min="3071" max="3071" width="6.85546875" customWidth="1"/>
    <col min="3072" max="3072" width="7" customWidth="1"/>
    <col min="3073" max="3073" width="8.42578125" customWidth="1"/>
    <col min="3074" max="3075" width="7.28515625" customWidth="1"/>
    <col min="3076" max="3076" width="8.42578125" customWidth="1"/>
    <col min="3077" max="3077" width="8.5703125" customWidth="1"/>
    <col min="3078" max="3078" width="7.28515625" customWidth="1"/>
    <col min="3079" max="3079" width="4.85546875" customWidth="1"/>
    <col min="3080" max="3080" width="4.42578125" customWidth="1"/>
    <col min="3314" max="3314" width="4.7109375" customWidth="1"/>
    <col min="3315" max="3315" width="21.42578125" customWidth="1"/>
    <col min="3316" max="3316" width="4.85546875" customWidth="1"/>
    <col min="3317" max="3317" width="36.85546875" customWidth="1"/>
    <col min="3318" max="3320" width="6.140625" customWidth="1"/>
    <col min="3321" max="3321" width="5.28515625" customWidth="1"/>
    <col min="3322" max="3322" width="5.5703125" customWidth="1"/>
    <col min="3323" max="3323" width="5.85546875" customWidth="1"/>
    <col min="3324" max="3324" width="6.42578125" customWidth="1"/>
    <col min="3325" max="3325" width="4.85546875" customWidth="1"/>
    <col min="3326" max="3326" width="5.28515625" customWidth="1"/>
    <col min="3327" max="3327" width="6.85546875" customWidth="1"/>
    <col min="3328" max="3328" width="7" customWidth="1"/>
    <col min="3329" max="3329" width="8.42578125" customWidth="1"/>
    <col min="3330" max="3331" width="7.28515625" customWidth="1"/>
    <col min="3332" max="3332" width="8.42578125" customWidth="1"/>
    <col min="3333" max="3333" width="8.5703125" customWidth="1"/>
    <col min="3334" max="3334" width="7.28515625" customWidth="1"/>
    <col min="3335" max="3335" width="4.85546875" customWidth="1"/>
    <col min="3336" max="3336" width="4.42578125" customWidth="1"/>
    <col min="3570" max="3570" width="4.7109375" customWidth="1"/>
    <col min="3571" max="3571" width="21.42578125" customWidth="1"/>
    <col min="3572" max="3572" width="4.85546875" customWidth="1"/>
    <col min="3573" max="3573" width="36.85546875" customWidth="1"/>
    <col min="3574" max="3576" width="6.140625" customWidth="1"/>
    <col min="3577" max="3577" width="5.28515625" customWidth="1"/>
    <col min="3578" max="3578" width="5.5703125" customWidth="1"/>
    <col min="3579" max="3579" width="5.85546875" customWidth="1"/>
    <col min="3580" max="3580" width="6.42578125" customWidth="1"/>
    <col min="3581" max="3581" width="4.85546875" customWidth="1"/>
    <col min="3582" max="3582" width="5.28515625" customWidth="1"/>
    <col min="3583" max="3583" width="6.85546875" customWidth="1"/>
    <col min="3584" max="3584" width="7" customWidth="1"/>
    <col min="3585" max="3585" width="8.42578125" customWidth="1"/>
    <col min="3586" max="3587" width="7.28515625" customWidth="1"/>
    <col min="3588" max="3588" width="8.42578125" customWidth="1"/>
    <col min="3589" max="3589" width="8.5703125" customWidth="1"/>
    <col min="3590" max="3590" width="7.28515625" customWidth="1"/>
    <col min="3591" max="3591" width="4.85546875" customWidth="1"/>
    <col min="3592" max="3592" width="4.42578125" customWidth="1"/>
    <col min="3826" max="3826" width="4.7109375" customWidth="1"/>
    <col min="3827" max="3827" width="21.42578125" customWidth="1"/>
    <col min="3828" max="3828" width="4.85546875" customWidth="1"/>
    <col min="3829" max="3829" width="36.85546875" customWidth="1"/>
    <col min="3830" max="3832" width="6.140625" customWidth="1"/>
    <col min="3833" max="3833" width="5.28515625" customWidth="1"/>
    <col min="3834" max="3834" width="5.5703125" customWidth="1"/>
    <col min="3835" max="3835" width="5.85546875" customWidth="1"/>
    <col min="3836" max="3836" width="6.42578125" customWidth="1"/>
    <col min="3837" max="3837" width="4.85546875" customWidth="1"/>
    <col min="3838" max="3838" width="5.28515625" customWidth="1"/>
    <col min="3839" max="3839" width="6.85546875" customWidth="1"/>
    <col min="3840" max="3840" width="7" customWidth="1"/>
    <col min="3841" max="3841" width="8.42578125" customWidth="1"/>
    <col min="3842" max="3843" width="7.28515625" customWidth="1"/>
    <col min="3844" max="3844" width="8.42578125" customWidth="1"/>
    <col min="3845" max="3845" width="8.5703125" customWidth="1"/>
    <col min="3846" max="3846" width="7.28515625" customWidth="1"/>
    <col min="3847" max="3847" width="4.85546875" customWidth="1"/>
    <col min="3848" max="3848" width="4.42578125" customWidth="1"/>
    <col min="4082" max="4082" width="4.7109375" customWidth="1"/>
    <col min="4083" max="4083" width="21.42578125" customWidth="1"/>
    <col min="4084" max="4084" width="4.85546875" customWidth="1"/>
    <col min="4085" max="4085" width="36.85546875" customWidth="1"/>
    <col min="4086" max="4088" width="6.140625" customWidth="1"/>
    <col min="4089" max="4089" width="5.28515625" customWidth="1"/>
    <col min="4090" max="4090" width="5.5703125" customWidth="1"/>
    <col min="4091" max="4091" width="5.85546875" customWidth="1"/>
    <col min="4092" max="4092" width="6.42578125" customWidth="1"/>
    <col min="4093" max="4093" width="4.85546875" customWidth="1"/>
    <col min="4094" max="4094" width="5.28515625" customWidth="1"/>
    <col min="4095" max="4095" width="6.85546875" customWidth="1"/>
    <col min="4096" max="4096" width="7" customWidth="1"/>
    <col min="4097" max="4097" width="8.42578125" customWidth="1"/>
    <col min="4098" max="4099" width="7.28515625" customWidth="1"/>
    <col min="4100" max="4100" width="8.42578125" customWidth="1"/>
    <col min="4101" max="4101" width="8.5703125" customWidth="1"/>
    <col min="4102" max="4102" width="7.28515625" customWidth="1"/>
    <col min="4103" max="4103" width="4.85546875" customWidth="1"/>
    <col min="4104" max="4104" width="4.42578125" customWidth="1"/>
    <col min="4338" max="4338" width="4.7109375" customWidth="1"/>
    <col min="4339" max="4339" width="21.42578125" customWidth="1"/>
    <col min="4340" max="4340" width="4.85546875" customWidth="1"/>
    <col min="4341" max="4341" width="36.85546875" customWidth="1"/>
    <col min="4342" max="4344" width="6.140625" customWidth="1"/>
    <col min="4345" max="4345" width="5.28515625" customWidth="1"/>
    <col min="4346" max="4346" width="5.5703125" customWidth="1"/>
    <col min="4347" max="4347" width="5.85546875" customWidth="1"/>
    <col min="4348" max="4348" width="6.42578125" customWidth="1"/>
    <col min="4349" max="4349" width="4.85546875" customWidth="1"/>
    <col min="4350" max="4350" width="5.28515625" customWidth="1"/>
    <col min="4351" max="4351" width="6.85546875" customWidth="1"/>
    <col min="4352" max="4352" width="7" customWidth="1"/>
    <col min="4353" max="4353" width="8.42578125" customWidth="1"/>
    <col min="4354" max="4355" width="7.28515625" customWidth="1"/>
    <col min="4356" max="4356" width="8.42578125" customWidth="1"/>
    <col min="4357" max="4357" width="8.5703125" customWidth="1"/>
    <col min="4358" max="4358" width="7.28515625" customWidth="1"/>
    <col min="4359" max="4359" width="4.85546875" customWidth="1"/>
    <col min="4360" max="4360" width="4.42578125" customWidth="1"/>
    <col min="4594" max="4594" width="4.7109375" customWidth="1"/>
    <col min="4595" max="4595" width="21.42578125" customWidth="1"/>
    <col min="4596" max="4596" width="4.85546875" customWidth="1"/>
    <col min="4597" max="4597" width="36.85546875" customWidth="1"/>
    <col min="4598" max="4600" width="6.140625" customWidth="1"/>
    <col min="4601" max="4601" width="5.28515625" customWidth="1"/>
    <col min="4602" max="4602" width="5.5703125" customWidth="1"/>
    <col min="4603" max="4603" width="5.85546875" customWidth="1"/>
    <col min="4604" max="4604" width="6.42578125" customWidth="1"/>
    <col min="4605" max="4605" width="4.85546875" customWidth="1"/>
    <col min="4606" max="4606" width="5.28515625" customWidth="1"/>
    <col min="4607" max="4607" width="6.85546875" customWidth="1"/>
    <col min="4608" max="4608" width="7" customWidth="1"/>
    <col min="4609" max="4609" width="8.42578125" customWidth="1"/>
    <col min="4610" max="4611" width="7.28515625" customWidth="1"/>
    <col min="4612" max="4612" width="8.42578125" customWidth="1"/>
    <col min="4613" max="4613" width="8.5703125" customWidth="1"/>
    <col min="4614" max="4614" width="7.28515625" customWidth="1"/>
    <col min="4615" max="4615" width="4.85546875" customWidth="1"/>
    <col min="4616" max="4616" width="4.42578125" customWidth="1"/>
    <col min="4850" max="4850" width="4.7109375" customWidth="1"/>
    <col min="4851" max="4851" width="21.42578125" customWidth="1"/>
    <col min="4852" max="4852" width="4.85546875" customWidth="1"/>
    <col min="4853" max="4853" width="36.85546875" customWidth="1"/>
    <col min="4854" max="4856" width="6.140625" customWidth="1"/>
    <col min="4857" max="4857" width="5.28515625" customWidth="1"/>
    <col min="4858" max="4858" width="5.5703125" customWidth="1"/>
    <col min="4859" max="4859" width="5.85546875" customWidth="1"/>
    <col min="4860" max="4860" width="6.42578125" customWidth="1"/>
    <col min="4861" max="4861" width="4.85546875" customWidth="1"/>
    <col min="4862" max="4862" width="5.28515625" customWidth="1"/>
    <col min="4863" max="4863" width="6.85546875" customWidth="1"/>
    <col min="4864" max="4864" width="7" customWidth="1"/>
    <col min="4865" max="4865" width="8.42578125" customWidth="1"/>
    <col min="4866" max="4867" width="7.28515625" customWidth="1"/>
    <col min="4868" max="4868" width="8.42578125" customWidth="1"/>
    <col min="4869" max="4869" width="8.5703125" customWidth="1"/>
    <col min="4870" max="4870" width="7.28515625" customWidth="1"/>
    <col min="4871" max="4871" width="4.85546875" customWidth="1"/>
    <col min="4872" max="4872" width="4.42578125" customWidth="1"/>
    <col min="5106" max="5106" width="4.7109375" customWidth="1"/>
    <col min="5107" max="5107" width="21.42578125" customWidth="1"/>
    <col min="5108" max="5108" width="4.85546875" customWidth="1"/>
    <col min="5109" max="5109" width="36.85546875" customWidth="1"/>
    <col min="5110" max="5112" width="6.140625" customWidth="1"/>
    <col min="5113" max="5113" width="5.28515625" customWidth="1"/>
    <col min="5114" max="5114" width="5.5703125" customWidth="1"/>
    <col min="5115" max="5115" width="5.85546875" customWidth="1"/>
    <col min="5116" max="5116" width="6.42578125" customWidth="1"/>
    <col min="5117" max="5117" width="4.85546875" customWidth="1"/>
    <col min="5118" max="5118" width="5.28515625" customWidth="1"/>
    <col min="5119" max="5119" width="6.85546875" customWidth="1"/>
    <col min="5120" max="5120" width="7" customWidth="1"/>
    <col min="5121" max="5121" width="8.42578125" customWidth="1"/>
    <col min="5122" max="5123" width="7.28515625" customWidth="1"/>
    <col min="5124" max="5124" width="8.42578125" customWidth="1"/>
    <col min="5125" max="5125" width="8.5703125" customWidth="1"/>
    <col min="5126" max="5126" width="7.28515625" customWidth="1"/>
    <col min="5127" max="5127" width="4.85546875" customWidth="1"/>
    <col min="5128" max="5128" width="4.42578125" customWidth="1"/>
    <col min="5362" max="5362" width="4.7109375" customWidth="1"/>
    <col min="5363" max="5363" width="21.42578125" customWidth="1"/>
    <col min="5364" max="5364" width="4.85546875" customWidth="1"/>
    <col min="5365" max="5365" width="36.85546875" customWidth="1"/>
    <col min="5366" max="5368" width="6.140625" customWidth="1"/>
    <col min="5369" max="5369" width="5.28515625" customWidth="1"/>
    <col min="5370" max="5370" width="5.5703125" customWidth="1"/>
    <col min="5371" max="5371" width="5.85546875" customWidth="1"/>
    <col min="5372" max="5372" width="6.42578125" customWidth="1"/>
    <col min="5373" max="5373" width="4.85546875" customWidth="1"/>
    <col min="5374" max="5374" width="5.28515625" customWidth="1"/>
    <col min="5375" max="5375" width="6.85546875" customWidth="1"/>
    <col min="5376" max="5376" width="7" customWidth="1"/>
    <col min="5377" max="5377" width="8.42578125" customWidth="1"/>
    <col min="5378" max="5379" width="7.28515625" customWidth="1"/>
    <col min="5380" max="5380" width="8.42578125" customWidth="1"/>
    <col min="5381" max="5381" width="8.5703125" customWidth="1"/>
    <col min="5382" max="5382" width="7.28515625" customWidth="1"/>
    <col min="5383" max="5383" width="4.85546875" customWidth="1"/>
    <col min="5384" max="5384" width="4.42578125" customWidth="1"/>
    <col min="5618" max="5618" width="4.7109375" customWidth="1"/>
    <col min="5619" max="5619" width="21.42578125" customWidth="1"/>
    <col min="5620" max="5620" width="4.85546875" customWidth="1"/>
    <col min="5621" max="5621" width="36.85546875" customWidth="1"/>
    <col min="5622" max="5624" width="6.140625" customWidth="1"/>
    <col min="5625" max="5625" width="5.28515625" customWidth="1"/>
    <col min="5626" max="5626" width="5.5703125" customWidth="1"/>
    <col min="5627" max="5627" width="5.85546875" customWidth="1"/>
    <col min="5628" max="5628" width="6.42578125" customWidth="1"/>
    <col min="5629" max="5629" width="4.85546875" customWidth="1"/>
    <col min="5630" max="5630" width="5.28515625" customWidth="1"/>
    <col min="5631" max="5631" width="6.85546875" customWidth="1"/>
    <col min="5632" max="5632" width="7" customWidth="1"/>
    <col min="5633" max="5633" width="8.42578125" customWidth="1"/>
    <col min="5634" max="5635" width="7.28515625" customWidth="1"/>
    <col min="5636" max="5636" width="8.42578125" customWidth="1"/>
    <col min="5637" max="5637" width="8.5703125" customWidth="1"/>
    <col min="5638" max="5638" width="7.28515625" customWidth="1"/>
    <col min="5639" max="5639" width="4.85546875" customWidth="1"/>
    <col min="5640" max="5640" width="4.42578125" customWidth="1"/>
    <col min="5874" max="5874" width="4.7109375" customWidth="1"/>
    <col min="5875" max="5875" width="21.42578125" customWidth="1"/>
    <col min="5876" max="5876" width="4.85546875" customWidth="1"/>
    <col min="5877" max="5877" width="36.85546875" customWidth="1"/>
    <col min="5878" max="5880" width="6.140625" customWidth="1"/>
    <col min="5881" max="5881" width="5.28515625" customWidth="1"/>
    <col min="5882" max="5882" width="5.5703125" customWidth="1"/>
    <col min="5883" max="5883" width="5.85546875" customWidth="1"/>
    <col min="5884" max="5884" width="6.42578125" customWidth="1"/>
    <col min="5885" max="5885" width="4.85546875" customWidth="1"/>
    <col min="5886" max="5886" width="5.28515625" customWidth="1"/>
    <col min="5887" max="5887" width="6.85546875" customWidth="1"/>
    <col min="5888" max="5888" width="7" customWidth="1"/>
    <col min="5889" max="5889" width="8.42578125" customWidth="1"/>
    <col min="5890" max="5891" width="7.28515625" customWidth="1"/>
    <col min="5892" max="5892" width="8.42578125" customWidth="1"/>
    <col min="5893" max="5893" width="8.5703125" customWidth="1"/>
    <col min="5894" max="5894" width="7.28515625" customWidth="1"/>
    <col min="5895" max="5895" width="4.85546875" customWidth="1"/>
    <col min="5896" max="5896" width="4.42578125" customWidth="1"/>
    <col min="6130" max="6130" width="4.7109375" customWidth="1"/>
    <col min="6131" max="6131" width="21.42578125" customWidth="1"/>
    <col min="6132" max="6132" width="4.85546875" customWidth="1"/>
    <col min="6133" max="6133" width="36.85546875" customWidth="1"/>
    <col min="6134" max="6136" width="6.140625" customWidth="1"/>
    <col min="6137" max="6137" width="5.28515625" customWidth="1"/>
    <col min="6138" max="6138" width="5.5703125" customWidth="1"/>
    <col min="6139" max="6139" width="5.85546875" customWidth="1"/>
    <col min="6140" max="6140" width="6.42578125" customWidth="1"/>
    <col min="6141" max="6141" width="4.85546875" customWidth="1"/>
    <col min="6142" max="6142" width="5.28515625" customWidth="1"/>
    <col min="6143" max="6143" width="6.85546875" customWidth="1"/>
    <col min="6144" max="6144" width="7" customWidth="1"/>
    <col min="6145" max="6145" width="8.42578125" customWidth="1"/>
    <col min="6146" max="6147" width="7.28515625" customWidth="1"/>
    <col min="6148" max="6148" width="8.42578125" customWidth="1"/>
    <col min="6149" max="6149" width="8.5703125" customWidth="1"/>
    <col min="6150" max="6150" width="7.28515625" customWidth="1"/>
    <col min="6151" max="6151" width="4.85546875" customWidth="1"/>
    <col min="6152" max="6152" width="4.42578125" customWidth="1"/>
    <col min="6386" max="6386" width="4.7109375" customWidth="1"/>
    <col min="6387" max="6387" width="21.42578125" customWidth="1"/>
    <col min="6388" max="6388" width="4.85546875" customWidth="1"/>
    <col min="6389" max="6389" width="36.85546875" customWidth="1"/>
    <col min="6390" max="6392" width="6.140625" customWidth="1"/>
    <col min="6393" max="6393" width="5.28515625" customWidth="1"/>
    <col min="6394" max="6394" width="5.5703125" customWidth="1"/>
    <col min="6395" max="6395" width="5.85546875" customWidth="1"/>
    <col min="6396" max="6396" width="6.42578125" customWidth="1"/>
    <col min="6397" max="6397" width="4.85546875" customWidth="1"/>
    <col min="6398" max="6398" width="5.28515625" customWidth="1"/>
    <col min="6399" max="6399" width="6.85546875" customWidth="1"/>
    <col min="6400" max="6400" width="7" customWidth="1"/>
    <col min="6401" max="6401" width="8.42578125" customWidth="1"/>
    <col min="6402" max="6403" width="7.28515625" customWidth="1"/>
    <col min="6404" max="6404" width="8.42578125" customWidth="1"/>
    <col min="6405" max="6405" width="8.5703125" customWidth="1"/>
    <col min="6406" max="6406" width="7.28515625" customWidth="1"/>
    <col min="6407" max="6407" width="4.85546875" customWidth="1"/>
    <col min="6408" max="6408" width="4.42578125" customWidth="1"/>
    <col min="6642" max="6642" width="4.7109375" customWidth="1"/>
    <col min="6643" max="6643" width="21.42578125" customWidth="1"/>
    <col min="6644" max="6644" width="4.85546875" customWidth="1"/>
    <col min="6645" max="6645" width="36.85546875" customWidth="1"/>
    <col min="6646" max="6648" width="6.140625" customWidth="1"/>
    <col min="6649" max="6649" width="5.28515625" customWidth="1"/>
    <col min="6650" max="6650" width="5.5703125" customWidth="1"/>
    <col min="6651" max="6651" width="5.85546875" customWidth="1"/>
    <col min="6652" max="6652" width="6.42578125" customWidth="1"/>
    <col min="6653" max="6653" width="4.85546875" customWidth="1"/>
    <col min="6654" max="6654" width="5.28515625" customWidth="1"/>
    <col min="6655" max="6655" width="6.85546875" customWidth="1"/>
    <col min="6656" max="6656" width="7" customWidth="1"/>
    <col min="6657" max="6657" width="8.42578125" customWidth="1"/>
    <col min="6658" max="6659" width="7.28515625" customWidth="1"/>
    <col min="6660" max="6660" width="8.42578125" customWidth="1"/>
    <col min="6661" max="6661" width="8.5703125" customWidth="1"/>
    <col min="6662" max="6662" width="7.28515625" customWidth="1"/>
    <col min="6663" max="6663" width="4.85546875" customWidth="1"/>
    <col min="6664" max="6664" width="4.42578125" customWidth="1"/>
    <col min="6898" max="6898" width="4.7109375" customWidth="1"/>
    <col min="6899" max="6899" width="21.42578125" customWidth="1"/>
    <col min="6900" max="6900" width="4.85546875" customWidth="1"/>
    <col min="6901" max="6901" width="36.85546875" customWidth="1"/>
    <col min="6902" max="6904" width="6.140625" customWidth="1"/>
    <col min="6905" max="6905" width="5.28515625" customWidth="1"/>
    <col min="6906" max="6906" width="5.5703125" customWidth="1"/>
    <col min="6907" max="6907" width="5.85546875" customWidth="1"/>
    <col min="6908" max="6908" width="6.42578125" customWidth="1"/>
    <col min="6909" max="6909" width="4.85546875" customWidth="1"/>
    <col min="6910" max="6910" width="5.28515625" customWidth="1"/>
    <col min="6911" max="6911" width="6.85546875" customWidth="1"/>
    <col min="6912" max="6912" width="7" customWidth="1"/>
    <col min="6913" max="6913" width="8.42578125" customWidth="1"/>
    <col min="6914" max="6915" width="7.28515625" customWidth="1"/>
    <col min="6916" max="6916" width="8.42578125" customWidth="1"/>
    <col min="6917" max="6917" width="8.5703125" customWidth="1"/>
    <col min="6918" max="6918" width="7.28515625" customWidth="1"/>
    <col min="6919" max="6919" width="4.85546875" customWidth="1"/>
    <col min="6920" max="6920" width="4.42578125" customWidth="1"/>
    <col min="7154" max="7154" width="4.7109375" customWidth="1"/>
    <col min="7155" max="7155" width="21.42578125" customWidth="1"/>
    <col min="7156" max="7156" width="4.85546875" customWidth="1"/>
    <col min="7157" max="7157" width="36.85546875" customWidth="1"/>
    <col min="7158" max="7160" width="6.140625" customWidth="1"/>
    <col min="7161" max="7161" width="5.28515625" customWidth="1"/>
    <col min="7162" max="7162" width="5.5703125" customWidth="1"/>
    <col min="7163" max="7163" width="5.85546875" customWidth="1"/>
    <col min="7164" max="7164" width="6.42578125" customWidth="1"/>
    <col min="7165" max="7165" width="4.85546875" customWidth="1"/>
    <col min="7166" max="7166" width="5.28515625" customWidth="1"/>
    <col min="7167" max="7167" width="6.85546875" customWidth="1"/>
    <col min="7168" max="7168" width="7" customWidth="1"/>
    <col min="7169" max="7169" width="8.42578125" customWidth="1"/>
    <col min="7170" max="7171" width="7.28515625" customWidth="1"/>
    <col min="7172" max="7172" width="8.42578125" customWidth="1"/>
    <col min="7173" max="7173" width="8.5703125" customWidth="1"/>
    <col min="7174" max="7174" width="7.28515625" customWidth="1"/>
    <col min="7175" max="7175" width="4.85546875" customWidth="1"/>
    <col min="7176" max="7176" width="4.42578125" customWidth="1"/>
    <col min="7410" max="7410" width="4.7109375" customWidth="1"/>
    <col min="7411" max="7411" width="21.42578125" customWidth="1"/>
    <col min="7412" max="7412" width="4.85546875" customWidth="1"/>
    <col min="7413" max="7413" width="36.85546875" customWidth="1"/>
    <col min="7414" max="7416" width="6.140625" customWidth="1"/>
    <col min="7417" max="7417" width="5.28515625" customWidth="1"/>
    <col min="7418" max="7418" width="5.5703125" customWidth="1"/>
    <col min="7419" max="7419" width="5.85546875" customWidth="1"/>
    <col min="7420" max="7420" width="6.42578125" customWidth="1"/>
    <col min="7421" max="7421" width="4.85546875" customWidth="1"/>
    <col min="7422" max="7422" width="5.28515625" customWidth="1"/>
    <col min="7423" max="7423" width="6.85546875" customWidth="1"/>
    <col min="7424" max="7424" width="7" customWidth="1"/>
    <col min="7425" max="7425" width="8.42578125" customWidth="1"/>
    <col min="7426" max="7427" width="7.28515625" customWidth="1"/>
    <col min="7428" max="7428" width="8.42578125" customWidth="1"/>
    <col min="7429" max="7429" width="8.5703125" customWidth="1"/>
    <col min="7430" max="7430" width="7.28515625" customWidth="1"/>
    <col min="7431" max="7431" width="4.85546875" customWidth="1"/>
    <col min="7432" max="7432" width="4.42578125" customWidth="1"/>
    <col min="7666" max="7666" width="4.7109375" customWidth="1"/>
    <col min="7667" max="7667" width="21.42578125" customWidth="1"/>
    <col min="7668" max="7668" width="4.85546875" customWidth="1"/>
    <col min="7669" max="7669" width="36.85546875" customWidth="1"/>
    <col min="7670" max="7672" width="6.140625" customWidth="1"/>
    <col min="7673" max="7673" width="5.28515625" customWidth="1"/>
    <col min="7674" max="7674" width="5.5703125" customWidth="1"/>
    <col min="7675" max="7675" width="5.85546875" customWidth="1"/>
    <col min="7676" max="7676" width="6.42578125" customWidth="1"/>
    <col min="7677" max="7677" width="4.85546875" customWidth="1"/>
    <col min="7678" max="7678" width="5.28515625" customWidth="1"/>
    <col min="7679" max="7679" width="6.85546875" customWidth="1"/>
    <col min="7680" max="7680" width="7" customWidth="1"/>
    <col min="7681" max="7681" width="8.42578125" customWidth="1"/>
    <col min="7682" max="7683" width="7.28515625" customWidth="1"/>
    <col min="7684" max="7684" width="8.42578125" customWidth="1"/>
    <col min="7685" max="7685" width="8.5703125" customWidth="1"/>
    <col min="7686" max="7686" width="7.28515625" customWidth="1"/>
    <col min="7687" max="7687" width="4.85546875" customWidth="1"/>
    <col min="7688" max="7688" width="4.42578125" customWidth="1"/>
    <col min="7922" max="7922" width="4.7109375" customWidth="1"/>
    <col min="7923" max="7923" width="21.42578125" customWidth="1"/>
    <col min="7924" max="7924" width="4.85546875" customWidth="1"/>
    <col min="7925" max="7925" width="36.85546875" customWidth="1"/>
    <col min="7926" max="7928" width="6.140625" customWidth="1"/>
    <col min="7929" max="7929" width="5.28515625" customWidth="1"/>
    <col min="7930" max="7930" width="5.5703125" customWidth="1"/>
    <col min="7931" max="7931" width="5.85546875" customWidth="1"/>
    <col min="7932" max="7932" width="6.42578125" customWidth="1"/>
    <col min="7933" max="7933" width="4.85546875" customWidth="1"/>
    <col min="7934" max="7934" width="5.28515625" customWidth="1"/>
    <col min="7935" max="7935" width="6.85546875" customWidth="1"/>
    <col min="7936" max="7936" width="7" customWidth="1"/>
    <col min="7937" max="7937" width="8.42578125" customWidth="1"/>
    <col min="7938" max="7939" width="7.28515625" customWidth="1"/>
    <col min="7940" max="7940" width="8.42578125" customWidth="1"/>
    <col min="7941" max="7941" width="8.5703125" customWidth="1"/>
    <col min="7942" max="7942" width="7.28515625" customWidth="1"/>
    <col min="7943" max="7943" width="4.85546875" customWidth="1"/>
    <col min="7944" max="7944" width="4.42578125" customWidth="1"/>
    <col min="8178" max="8178" width="4.7109375" customWidth="1"/>
    <col min="8179" max="8179" width="21.42578125" customWidth="1"/>
    <col min="8180" max="8180" width="4.85546875" customWidth="1"/>
    <col min="8181" max="8181" width="36.85546875" customWidth="1"/>
    <col min="8182" max="8184" width="6.140625" customWidth="1"/>
    <col min="8185" max="8185" width="5.28515625" customWidth="1"/>
    <col min="8186" max="8186" width="5.5703125" customWidth="1"/>
    <col min="8187" max="8187" width="5.85546875" customWidth="1"/>
    <col min="8188" max="8188" width="6.42578125" customWidth="1"/>
    <col min="8189" max="8189" width="4.85546875" customWidth="1"/>
    <col min="8190" max="8190" width="5.28515625" customWidth="1"/>
    <col min="8191" max="8191" width="6.85546875" customWidth="1"/>
    <col min="8192" max="8192" width="7" customWidth="1"/>
    <col min="8193" max="8193" width="8.42578125" customWidth="1"/>
    <col min="8194" max="8195" width="7.28515625" customWidth="1"/>
    <col min="8196" max="8196" width="8.42578125" customWidth="1"/>
    <col min="8197" max="8197" width="8.5703125" customWidth="1"/>
    <col min="8198" max="8198" width="7.28515625" customWidth="1"/>
    <col min="8199" max="8199" width="4.85546875" customWidth="1"/>
    <col min="8200" max="8200" width="4.42578125" customWidth="1"/>
    <col min="8434" max="8434" width="4.7109375" customWidth="1"/>
    <col min="8435" max="8435" width="21.42578125" customWidth="1"/>
    <col min="8436" max="8436" width="4.85546875" customWidth="1"/>
    <col min="8437" max="8437" width="36.85546875" customWidth="1"/>
    <col min="8438" max="8440" width="6.140625" customWidth="1"/>
    <col min="8441" max="8441" width="5.28515625" customWidth="1"/>
    <col min="8442" max="8442" width="5.5703125" customWidth="1"/>
    <col min="8443" max="8443" width="5.85546875" customWidth="1"/>
    <col min="8444" max="8444" width="6.42578125" customWidth="1"/>
    <col min="8445" max="8445" width="4.85546875" customWidth="1"/>
    <col min="8446" max="8446" width="5.28515625" customWidth="1"/>
    <col min="8447" max="8447" width="6.85546875" customWidth="1"/>
    <col min="8448" max="8448" width="7" customWidth="1"/>
    <col min="8449" max="8449" width="8.42578125" customWidth="1"/>
    <col min="8450" max="8451" width="7.28515625" customWidth="1"/>
    <col min="8452" max="8452" width="8.42578125" customWidth="1"/>
    <col min="8453" max="8453" width="8.5703125" customWidth="1"/>
    <col min="8454" max="8454" width="7.28515625" customWidth="1"/>
    <col min="8455" max="8455" width="4.85546875" customWidth="1"/>
    <col min="8456" max="8456" width="4.42578125" customWidth="1"/>
    <col min="8690" max="8690" width="4.7109375" customWidth="1"/>
    <col min="8691" max="8691" width="21.42578125" customWidth="1"/>
    <col min="8692" max="8692" width="4.85546875" customWidth="1"/>
    <col min="8693" max="8693" width="36.85546875" customWidth="1"/>
    <col min="8694" max="8696" width="6.140625" customWidth="1"/>
    <col min="8697" max="8697" width="5.28515625" customWidth="1"/>
    <col min="8698" max="8698" width="5.5703125" customWidth="1"/>
    <col min="8699" max="8699" width="5.85546875" customWidth="1"/>
    <col min="8700" max="8700" width="6.42578125" customWidth="1"/>
    <col min="8701" max="8701" width="4.85546875" customWidth="1"/>
    <col min="8702" max="8702" width="5.28515625" customWidth="1"/>
    <col min="8703" max="8703" width="6.85546875" customWidth="1"/>
    <col min="8704" max="8704" width="7" customWidth="1"/>
    <col min="8705" max="8705" width="8.42578125" customWidth="1"/>
    <col min="8706" max="8707" width="7.28515625" customWidth="1"/>
    <col min="8708" max="8708" width="8.42578125" customWidth="1"/>
    <col min="8709" max="8709" width="8.5703125" customWidth="1"/>
    <col min="8710" max="8710" width="7.28515625" customWidth="1"/>
    <col min="8711" max="8711" width="4.85546875" customWidth="1"/>
    <col min="8712" max="8712" width="4.42578125" customWidth="1"/>
    <col min="8946" max="8946" width="4.7109375" customWidth="1"/>
    <col min="8947" max="8947" width="21.42578125" customWidth="1"/>
    <col min="8948" max="8948" width="4.85546875" customWidth="1"/>
    <col min="8949" max="8949" width="36.85546875" customWidth="1"/>
    <col min="8950" max="8952" width="6.140625" customWidth="1"/>
    <col min="8953" max="8953" width="5.28515625" customWidth="1"/>
    <col min="8954" max="8954" width="5.5703125" customWidth="1"/>
    <col min="8955" max="8955" width="5.85546875" customWidth="1"/>
    <col min="8956" max="8956" width="6.42578125" customWidth="1"/>
    <col min="8957" max="8957" width="4.85546875" customWidth="1"/>
    <col min="8958" max="8958" width="5.28515625" customWidth="1"/>
    <col min="8959" max="8959" width="6.85546875" customWidth="1"/>
    <col min="8960" max="8960" width="7" customWidth="1"/>
    <col min="8961" max="8961" width="8.42578125" customWidth="1"/>
    <col min="8962" max="8963" width="7.28515625" customWidth="1"/>
    <col min="8964" max="8964" width="8.42578125" customWidth="1"/>
    <col min="8965" max="8965" width="8.5703125" customWidth="1"/>
    <col min="8966" max="8966" width="7.28515625" customWidth="1"/>
    <col min="8967" max="8967" width="4.85546875" customWidth="1"/>
    <col min="8968" max="8968" width="4.42578125" customWidth="1"/>
    <col min="9202" max="9202" width="4.7109375" customWidth="1"/>
    <col min="9203" max="9203" width="21.42578125" customWidth="1"/>
    <col min="9204" max="9204" width="4.85546875" customWidth="1"/>
    <col min="9205" max="9205" width="36.85546875" customWidth="1"/>
    <col min="9206" max="9208" width="6.140625" customWidth="1"/>
    <col min="9209" max="9209" width="5.28515625" customWidth="1"/>
    <col min="9210" max="9210" width="5.5703125" customWidth="1"/>
    <col min="9211" max="9211" width="5.85546875" customWidth="1"/>
    <col min="9212" max="9212" width="6.42578125" customWidth="1"/>
    <col min="9213" max="9213" width="4.85546875" customWidth="1"/>
    <col min="9214" max="9214" width="5.28515625" customWidth="1"/>
    <col min="9215" max="9215" width="6.85546875" customWidth="1"/>
    <col min="9216" max="9216" width="7" customWidth="1"/>
    <col min="9217" max="9217" width="8.42578125" customWidth="1"/>
    <col min="9218" max="9219" width="7.28515625" customWidth="1"/>
    <col min="9220" max="9220" width="8.42578125" customWidth="1"/>
    <col min="9221" max="9221" width="8.5703125" customWidth="1"/>
    <col min="9222" max="9222" width="7.28515625" customWidth="1"/>
    <col min="9223" max="9223" width="4.85546875" customWidth="1"/>
    <col min="9224" max="9224" width="4.42578125" customWidth="1"/>
    <col min="9458" max="9458" width="4.7109375" customWidth="1"/>
    <col min="9459" max="9459" width="21.42578125" customWidth="1"/>
    <col min="9460" max="9460" width="4.85546875" customWidth="1"/>
    <col min="9461" max="9461" width="36.85546875" customWidth="1"/>
    <col min="9462" max="9464" width="6.140625" customWidth="1"/>
    <col min="9465" max="9465" width="5.28515625" customWidth="1"/>
    <col min="9466" max="9466" width="5.5703125" customWidth="1"/>
    <col min="9467" max="9467" width="5.85546875" customWidth="1"/>
    <col min="9468" max="9468" width="6.42578125" customWidth="1"/>
    <col min="9469" max="9469" width="4.85546875" customWidth="1"/>
    <col min="9470" max="9470" width="5.28515625" customWidth="1"/>
    <col min="9471" max="9471" width="6.85546875" customWidth="1"/>
    <col min="9472" max="9472" width="7" customWidth="1"/>
    <col min="9473" max="9473" width="8.42578125" customWidth="1"/>
    <col min="9474" max="9475" width="7.28515625" customWidth="1"/>
    <col min="9476" max="9476" width="8.42578125" customWidth="1"/>
    <col min="9477" max="9477" width="8.5703125" customWidth="1"/>
    <col min="9478" max="9478" width="7.28515625" customWidth="1"/>
    <col min="9479" max="9479" width="4.85546875" customWidth="1"/>
    <col min="9480" max="9480" width="4.42578125" customWidth="1"/>
    <col min="9714" max="9714" width="4.7109375" customWidth="1"/>
    <col min="9715" max="9715" width="21.42578125" customWidth="1"/>
    <col min="9716" max="9716" width="4.85546875" customWidth="1"/>
    <col min="9717" max="9717" width="36.85546875" customWidth="1"/>
    <col min="9718" max="9720" width="6.140625" customWidth="1"/>
    <col min="9721" max="9721" width="5.28515625" customWidth="1"/>
    <col min="9722" max="9722" width="5.5703125" customWidth="1"/>
    <col min="9723" max="9723" width="5.85546875" customWidth="1"/>
    <col min="9724" max="9724" width="6.42578125" customWidth="1"/>
    <col min="9725" max="9725" width="4.85546875" customWidth="1"/>
    <col min="9726" max="9726" width="5.28515625" customWidth="1"/>
    <col min="9727" max="9727" width="6.85546875" customWidth="1"/>
    <col min="9728" max="9728" width="7" customWidth="1"/>
    <col min="9729" max="9729" width="8.42578125" customWidth="1"/>
    <col min="9730" max="9731" width="7.28515625" customWidth="1"/>
    <col min="9732" max="9732" width="8.42578125" customWidth="1"/>
    <col min="9733" max="9733" width="8.5703125" customWidth="1"/>
    <col min="9734" max="9734" width="7.28515625" customWidth="1"/>
    <col min="9735" max="9735" width="4.85546875" customWidth="1"/>
    <col min="9736" max="9736" width="4.42578125" customWidth="1"/>
    <col min="9970" max="9970" width="4.7109375" customWidth="1"/>
    <col min="9971" max="9971" width="21.42578125" customWidth="1"/>
    <col min="9972" max="9972" width="4.85546875" customWidth="1"/>
    <col min="9973" max="9973" width="36.85546875" customWidth="1"/>
    <col min="9974" max="9976" width="6.140625" customWidth="1"/>
    <col min="9977" max="9977" width="5.28515625" customWidth="1"/>
    <col min="9978" max="9978" width="5.5703125" customWidth="1"/>
    <col min="9979" max="9979" width="5.85546875" customWidth="1"/>
    <col min="9980" max="9980" width="6.42578125" customWidth="1"/>
    <col min="9981" max="9981" width="4.85546875" customWidth="1"/>
    <col min="9982" max="9982" width="5.28515625" customWidth="1"/>
    <col min="9983" max="9983" width="6.85546875" customWidth="1"/>
    <col min="9984" max="9984" width="7" customWidth="1"/>
    <col min="9985" max="9985" width="8.42578125" customWidth="1"/>
    <col min="9986" max="9987" width="7.28515625" customWidth="1"/>
    <col min="9988" max="9988" width="8.42578125" customWidth="1"/>
    <col min="9989" max="9989" width="8.5703125" customWidth="1"/>
    <col min="9990" max="9990" width="7.28515625" customWidth="1"/>
    <col min="9991" max="9991" width="4.85546875" customWidth="1"/>
    <col min="9992" max="9992" width="4.42578125" customWidth="1"/>
    <col min="10226" max="10226" width="4.7109375" customWidth="1"/>
    <col min="10227" max="10227" width="21.42578125" customWidth="1"/>
    <col min="10228" max="10228" width="4.85546875" customWidth="1"/>
    <col min="10229" max="10229" width="36.85546875" customWidth="1"/>
    <col min="10230" max="10232" width="6.140625" customWidth="1"/>
    <col min="10233" max="10233" width="5.28515625" customWidth="1"/>
    <col min="10234" max="10234" width="5.5703125" customWidth="1"/>
    <col min="10235" max="10235" width="5.85546875" customWidth="1"/>
    <col min="10236" max="10236" width="6.42578125" customWidth="1"/>
    <col min="10237" max="10237" width="4.85546875" customWidth="1"/>
    <col min="10238" max="10238" width="5.28515625" customWidth="1"/>
    <col min="10239" max="10239" width="6.85546875" customWidth="1"/>
    <col min="10240" max="10240" width="7" customWidth="1"/>
    <col min="10241" max="10241" width="8.42578125" customWidth="1"/>
    <col min="10242" max="10243" width="7.28515625" customWidth="1"/>
    <col min="10244" max="10244" width="8.42578125" customWidth="1"/>
    <col min="10245" max="10245" width="8.5703125" customWidth="1"/>
    <col min="10246" max="10246" width="7.28515625" customWidth="1"/>
    <col min="10247" max="10247" width="4.85546875" customWidth="1"/>
    <col min="10248" max="10248" width="4.42578125" customWidth="1"/>
    <col min="10482" max="10482" width="4.7109375" customWidth="1"/>
    <col min="10483" max="10483" width="21.42578125" customWidth="1"/>
    <col min="10484" max="10484" width="4.85546875" customWidth="1"/>
    <col min="10485" max="10485" width="36.85546875" customWidth="1"/>
    <col min="10486" max="10488" width="6.140625" customWidth="1"/>
    <col min="10489" max="10489" width="5.28515625" customWidth="1"/>
    <col min="10490" max="10490" width="5.5703125" customWidth="1"/>
    <col min="10491" max="10491" width="5.85546875" customWidth="1"/>
    <col min="10492" max="10492" width="6.42578125" customWidth="1"/>
    <col min="10493" max="10493" width="4.85546875" customWidth="1"/>
    <col min="10494" max="10494" width="5.28515625" customWidth="1"/>
    <col min="10495" max="10495" width="6.85546875" customWidth="1"/>
    <col min="10496" max="10496" width="7" customWidth="1"/>
    <col min="10497" max="10497" width="8.42578125" customWidth="1"/>
    <col min="10498" max="10499" width="7.28515625" customWidth="1"/>
    <col min="10500" max="10500" width="8.42578125" customWidth="1"/>
    <col min="10501" max="10501" width="8.5703125" customWidth="1"/>
    <col min="10502" max="10502" width="7.28515625" customWidth="1"/>
    <col min="10503" max="10503" width="4.85546875" customWidth="1"/>
    <col min="10504" max="10504" width="4.42578125" customWidth="1"/>
    <col min="10738" max="10738" width="4.7109375" customWidth="1"/>
    <col min="10739" max="10739" width="21.42578125" customWidth="1"/>
    <col min="10740" max="10740" width="4.85546875" customWidth="1"/>
    <col min="10741" max="10741" width="36.85546875" customWidth="1"/>
    <col min="10742" max="10744" width="6.140625" customWidth="1"/>
    <col min="10745" max="10745" width="5.28515625" customWidth="1"/>
    <col min="10746" max="10746" width="5.5703125" customWidth="1"/>
    <col min="10747" max="10747" width="5.85546875" customWidth="1"/>
    <col min="10748" max="10748" width="6.42578125" customWidth="1"/>
    <col min="10749" max="10749" width="4.85546875" customWidth="1"/>
    <col min="10750" max="10750" width="5.28515625" customWidth="1"/>
    <col min="10751" max="10751" width="6.85546875" customWidth="1"/>
    <col min="10752" max="10752" width="7" customWidth="1"/>
    <col min="10753" max="10753" width="8.42578125" customWidth="1"/>
    <col min="10754" max="10755" width="7.28515625" customWidth="1"/>
    <col min="10756" max="10756" width="8.42578125" customWidth="1"/>
    <col min="10757" max="10757" width="8.5703125" customWidth="1"/>
    <col min="10758" max="10758" width="7.28515625" customWidth="1"/>
    <col min="10759" max="10759" width="4.85546875" customWidth="1"/>
    <col min="10760" max="10760" width="4.42578125" customWidth="1"/>
    <col min="10994" max="10994" width="4.7109375" customWidth="1"/>
    <col min="10995" max="10995" width="21.42578125" customWidth="1"/>
    <col min="10996" max="10996" width="4.85546875" customWidth="1"/>
    <col min="10997" max="10997" width="36.85546875" customWidth="1"/>
    <col min="10998" max="11000" width="6.140625" customWidth="1"/>
    <col min="11001" max="11001" width="5.28515625" customWidth="1"/>
    <col min="11002" max="11002" width="5.5703125" customWidth="1"/>
    <col min="11003" max="11003" width="5.85546875" customWidth="1"/>
    <col min="11004" max="11004" width="6.42578125" customWidth="1"/>
    <col min="11005" max="11005" width="4.85546875" customWidth="1"/>
    <col min="11006" max="11006" width="5.28515625" customWidth="1"/>
    <col min="11007" max="11007" width="6.85546875" customWidth="1"/>
    <col min="11008" max="11008" width="7" customWidth="1"/>
    <col min="11009" max="11009" width="8.42578125" customWidth="1"/>
    <col min="11010" max="11011" width="7.28515625" customWidth="1"/>
    <col min="11012" max="11012" width="8.42578125" customWidth="1"/>
    <col min="11013" max="11013" width="8.5703125" customWidth="1"/>
    <col min="11014" max="11014" width="7.28515625" customWidth="1"/>
    <col min="11015" max="11015" width="4.85546875" customWidth="1"/>
    <col min="11016" max="11016" width="4.42578125" customWidth="1"/>
    <col min="11250" max="11250" width="4.7109375" customWidth="1"/>
    <col min="11251" max="11251" width="21.42578125" customWidth="1"/>
    <col min="11252" max="11252" width="4.85546875" customWidth="1"/>
    <col min="11253" max="11253" width="36.85546875" customWidth="1"/>
    <col min="11254" max="11256" width="6.140625" customWidth="1"/>
    <col min="11257" max="11257" width="5.28515625" customWidth="1"/>
    <col min="11258" max="11258" width="5.5703125" customWidth="1"/>
    <col min="11259" max="11259" width="5.85546875" customWidth="1"/>
    <col min="11260" max="11260" width="6.42578125" customWidth="1"/>
    <col min="11261" max="11261" width="4.85546875" customWidth="1"/>
    <col min="11262" max="11262" width="5.28515625" customWidth="1"/>
    <col min="11263" max="11263" width="6.85546875" customWidth="1"/>
    <col min="11264" max="11264" width="7" customWidth="1"/>
    <col min="11265" max="11265" width="8.42578125" customWidth="1"/>
    <col min="11266" max="11267" width="7.28515625" customWidth="1"/>
    <col min="11268" max="11268" width="8.42578125" customWidth="1"/>
    <col min="11269" max="11269" width="8.5703125" customWidth="1"/>
    <col min="11270" max="11270" width="7.28515625" customWidth="1"/>
    <col min="11271" max="11271" width="4.85546875" customWidth="1"/>
    <col min="11272" max="11272" width="4.42578125" customWidth="1"/>
    <col min="11506" max="11506" width="4.7109375" customWidth="1"/>
    <col min="11507" max="11507" width="21.42578125" customWidth="1"/>
    <col min="11508" max="11508" width="4.85546875" customWidth="1"/>
    <col min="11509" max="11509" width="36.85546875" customWidth="1"/>
    <col min="11510" max="11512" width="6.140625" customWidth="1"/>
    <col min="11513" max="11513" width="5.28515625" customWidth="1"/>
    <col min="11514" max="11514" width="5.5703125" customWidth="1"/>
    <col min="11515" max="11515" width="5.85546875" customWidth="1"/>
    <col min="11516" max="11516" width="6.42578125" customWidth="1"/>
    <col min="11517" max="11517" width="4.85546875" customWidth="1"/>
    <col min="11518" max="11518" width="5.28515625" customWidth="1"/>
    <col min="11519" max="11519" width="6.85546875" customWidth="1"/>
    <col min="11520" max="11520" width="7" customWidth="1"/>
    <col min="11521" max="11521" width="8.42578125" customWidth="1"/>
    <col min="11522" max="11523" width="7.28515625" customWidth="1"/>
    <col min="11524" max="11524" width="8.42578125" customWidth="1"/>
    <col min="11525" max="11525" width="8.5703125" customWidth="1"/>
    <col min="11526" max="11526" width="7.28515625" customWidth="1"/>
    <col min="11527" max="11527" width="4.85546875" customWidth="1"/>
    <col min="11528" max="11528" width="4.42578125" customWidth="1"/>
    <col min="11762" max="11762" width="4.7109375" customWidth="1"/>
    <col min="11763" max="11763" width="21.42578125" customWidth="1"/>
    <col min="11764" max="11764" width="4.85546875" customWidth="1"/>
    <col min="11765" max="11765" width="36.85546875" customWidth="1"/>
    <col min="11766" max="11768" width="6.140625" customWidth="1"/>
    <col min="11769" max="11769" width="5.28515625" customWidth="1"/>
    <col min="11770" max="11770" width="5.5703125" customWidth="1"/>
    <col min="11771" max="11771" width="5.85546875" customWidth="1"/>
    <col min="11772" max="11772" width="6.42578125" customWidth="1"/>
    <col min="11773" max="11773" width="4.85546875" customWidth="1"/>
    <col min="11774" max="11774" width="5.28515625" customWidth="1"/>
    <col min="11775" max="11775" width="6.85546875" customWidth="1"/>
    <col min="11776" max="11776" width="7" customWidth="1"/>
    <col min="11777" max="11777" width="8.42578125" customWidth="1"/>
    <col min="11778" max="11779" width="7.28515625" customWidth="1"/>
    <col min="11780" max="11780" width="8.42578125" customWidth="1"/>
    <col min="11781" max="11781" width="8.5703125" customWidth="1"/>
    <col min="11782" max="11782" width="7.28515625" customWidth="1"/>
    <col min="11783" max="11783" width="4.85546875" customWidth="1"/>
    <col min="11784" max="11784" width="4.42578125" customWidth="1"/>
    <col min="12018" max="12018" width="4.7109375" customWidth="1"/>
    <col min="12019" max="12019" width="21.42578125" customWidth="1"/>
    <col min="12020" max="12020" width="4.85546875" customWidth="1"/>
    <col min="12021" max="12021" width="36.85546875" customWidth="1"/>
    <col min="12022" max="12024" width="6.140625" customWidth="1"/>
    <col min="12025" max="12025" width="5.28515625" customWidth="1"/>
    <col min="12026" max="12026" width="5.5703125" customWidth="1"/>
    <col min="12027" max="12027" width="5.85546875" customWidth="1"/>
    <col min="12028" max="12028" width="6.42578125" customWidth="1"/>
    <col min="12029" max="12029" width="4.85546875" customWidth="1"/>
    <col min="12030" max="12030" width="5.28515625" customWidth="1"/>
    <col min="12031" max="12031" width="6.85546875" customWidth="1"/>
    <col min="12032" max="12032" width="7" customWidth="1"/>
    <col min="12033" max="12033" width="8.42578125" customWidth="1"/>
    <col min="12034" max="12035" width="7.28515625" customWidth="1"/>
    <col min="12036" max="12036" width="8.42578125" customWidth="1"/>
    <col min="12037" max="12037" width="8.5703125" customWidth="1"/>
    <col min="12038" max="12038" width="7.28515625" customWidth="1"/>
    <col min="12039" max="12039" width="4.85546875" customWidth="1"/>
    <col min="12040" max="12040" width="4.42578125" customWidth="1"/>
    <col min="12274" max="12274" width="4.7109375" customWidth="1"/>
    <col min="12275" max="12275" width="21.42578125" customWidth="1"/>
    <col min="12276" max="12276" width="4.85546875" customWidth="1"/>
    <col min="12277" max="12277" width="36.85546875" customWidth="1"/>
    <col min="12278" max="12280" width="6.140625" customWidth="1"/>
    <col min="12281" max="12281" width="5.28515625" customWidth="1"/>
    <col min="12282" max="12282" width="5.5703125" customWidth="1"/>
    <col min="12283" max="12283" width="5.85546875" customWidth="1"/>
    <col min="12284" max="12284" width="6.42578125" customWidth="1"/>
    <col min="12285" max="12285" width="4.85546875" customWidth="1"/>
    <col min="12286" max="12286" width="5.28515625" customWidth="1"/>
    <col min="12287" max="12287" width="6.85546875" customWidth="1"/>
    <col min="12288" max="12288" width="7" customWidth="1"/>
    <col min="12289" max="12289" width="8.42578125" customWidth="1"/>
    <col min="12290" max="12291" width="7.28515625" customWidth="1"/>
    <col min="12292" max="12292" width="8.42578125" customWidth="1"/>
    <col min="12293" max="12293" width="8.5703125" customWidth="1"/>
    <col min="12294" max="12294" width="7.28515625" customWidth="1"/>
    <col min="12295" max="12295" width="4.85546875" customWidth="1"/>
    <col min="12296" max="12296" width="4.42578125" customWidth="1"/>
    <col min="12530" max="12530" width="4.7109375" customWidth="1"/>
    <col min="12531" max="12531" width="21.42578125" customWidth="1"/>
    <col min="12532" max="12532" width="4.85546875" customWidth="1"/>
    <col min="12533" max="12533" width="36.85546875" customWidth="1"/>
    <col min="12534" max="12536" width="6.140625" customWidth="1"/>
    <col min="12537" max="12537" width="5.28515625" customWidth="1"/>
    <col min="12538" max="12538" width="5.5703125" customWidth="1"/>
    <col min="12539" max="12539" width="5.85546875" customWidth="1"/>
    <col min="12540" max="12540" width="6.42578125" customWidth="1"/>
    <col min="12541" max="12541" width="4.85546875" customWidth="1"/>
    <col min="12542" max="12542" width="5.28515625" customWidth="1"/>
    <col min="12543" max="12543" width="6.85546875" customWidth="1"/>
    <col min="12544" max="12544" width="7" customWidth="1"/>
    <col min="12545" max="12545" width="8.42578125" customWidth="1"/>
    <col min="12546" max="12547" width="7.28515625" customWidth="1"/>
    <col min="12548" max="12548" width="8.42578125" customWidth="1"/>
    <col min="12549" max="12549" width="8.5703125" customWidth="1"/>
    <col min="12550" max="12550" width="7.28515625" customWidth="1"/>
    <col min="12551" max="12551" width="4.85546875" customWidth="1"/>
    <col min="12552" max="12552" width="4.42578125" customWidth="1"/>
    <col min="12786" max="12786" width="4.7109375" customWidth="1"/>
    <col min="12787" max="12787" width="21.42578125" customWidth="1"/>
    <col min="12788" max="12788" width="4.85546875" customWidth="1"/>
    <col min="12789" max="12789" width="36.85546875" customWidth="1"/>
    <col min="12790" max="12792" width="6.140625" customWidth="1"/>
    <col min="12793" max="12793" width="5.28515625" customWidth="1"/>
    <col min="12794" max="12794" width="5.5703125" customWidth="1"/>
    <col min="12795" max="12795" width="5.85546875" customWidth="1"/>
    <col min="12796" max="12796" width="6.42578125" customWidth="1"/>
    <col min="12797" max="12797" width="4.85546875" customWidth="1"/>
    <col min="12798" max="12798" width="5.28515625" customWidth="1"/>
    <col min="12799" max="12799" width="6.85546875" customWidth="1"/>
    <col min="12800" max="12800" width="7" customWidth="1"/>
    <col min="12801" max="12801" width="8.42578125" customWidth="1"/>
    <col min="12802" max="12803" width="7.28515625" customWidth="1"/>
    <col min="12804" max="12804" width="8.42578125" customWidth="1"/>
    <col min="12805" max="12805" width="8.5703125" customWidth="1"/>
    <col min="12806" max="12806" width="7.28515625" customWidth="1"/>
    <col min="12807" max="12807" width="4.85546875" customWidth="1"/>
    <col min="12808" max="12808" width="4.42578125" customWidth="1"/>
    <col min="13042" max="13042" width="4.7109375" customWidth="1"/>
    <col min="13043" max="13043" width="21.42578125" customWidth="1"/>
    <col min="13044" max="13044" width="4.85546875" customWidth="1"/>
    <col min="13045" max="13045" width="36.85546875" customWidth="1"/>
    <col min="13046" max="13048" width="6.140625" customWidth="1"/>
    <col min="13049" max="13049" width="5.28515625" customWidth="1"/>
    <col min="13050" max="13050" width="5.5703125" customWidth="1"/>
    <col min="13051" max="13051" width="5.85546875" customWidth="1"/>
    <col min="13052" max="13052" width="6.42578125" customWidth="1"/>
    <col min="13053" max="13053" width="4.85546875" customWidth="1"/>
    <col min="13054" max="13054" width="5.28515625" customWidth="1"/>
    <col min="13055" max="13055" width="6.85546875" customWidth="1"/>
    <col min="13056" max="13056" width="7" customWidth="1"/>
    <col min="13057" max="13057" width="8.42578125" customWidth="1"/>
    <col min="13058" max="13059" width="7.28515625" customWidth="1"/>
    <col min="13060" max="13060" width="8.42578125" customWidth="1"/>
    <col min="13061" max="13061" width="8.5703125" customWidth="1"/>
    <col min="13062" max="13062" width="7.28515625" customWidth="1"/>
    <col min="13063" max="13063" width="4.85546875" customWidth="1"/>
    <col min="13064" max="13064" width="4.42578125" customWidth="1"/>
    <col min="13298" max="13298" width="4.7109375" customWidth="1"/>
    <col min="13299" max="13299" width="21.42578125" customWidth="1"/>
    <col min="13300" max="13300" width="4.85546875" customWidth="1"/>
    <col min="13301" max="13301" width="36.85546875" customWidth="1"/>
    <col min="13302" max="13304" width="6.140625" customWidth="1"/>
    <col min="13305" max="13305" width="5.28515625" customWidth="1"/>
    <col min="13306" max="13306" width="5.5703125" customWidth="1"/>
    <col min="13307" max="13307" width="5.85546875" customWidth="1"/>
    <col min="13308" max="13308" width="6.42578125" customWidth="1"/>
    <col min="13309" max="13309" width="4.85546875" customWidth="1"/>
    <col min="13310" max="13310" width="5.28515625" customWidth="1"/>
    <col min="13311" max="13311" width="6.85546875" customWidth="1"/>
    <col min="13312" max="13312" width="7" customWidth="1"/>
    <col min="13313" max="13313" width="8.42578125" customWidth="1"/>
    <col min="13314" max="13315" width="7.28515625" customWidth="1"/>
    <col min="13316" max="13316" width="8.42578125" customWidth="1"/>
    <col min="13317" max="13317" width="8.5703125" customWidth="1"/>
    <col min="13318" max="13318" width="7.28515625" customWidth="1"/>
    <col min="13319" max="13319" width="4.85546875" customWidth="1"/>
    <col min="13320" max="13320" width="4.42578125" customWidth="1"/>
    <col min="13554" max="13554" width="4.7109375" customWidth="1"/>
    <col min="13555" max="13555" width="21.42578125" customWidth="1"/>
    <col min="13556" max="13556" width="4.85546875" customWidth="1"/>
    <col min="13557" max="13557" width="36.85546875" customWidth="1"/>
    <col min="13558" max="13560" width="6.140625" customWidth="1"/>
    <col min="13561" max="13561" width="5.28515625" customWidth="1"/>
    <col min="13562" max="13562" width="5.5703125" customWidth="1"/>
    <col min="13563" max="13563" width="5.85546875" customWidth="1"/>
    <col min="13564" max="13564" width="6.42578125" customWidth="1"/>
    <col min="13565" max="13565" width="4.85546875" customWidth="1"/>
    <col min="13566" max="13566" width="5.28515625" customWidth="1"/>
    <col min="13567" max="13567" width="6.85546875" customWidth="1"/>
    <col min="13568" max="13568" width="7" customWidth="1"/>
    <col min="13569" max="13569" width="8.42578125" customWidth="1"/>
    <col min="13570" max="13571" width="7.28515625" customWidth="1"/>
    <col min="13572" max="13572" width="8.42578125" customWidth="1"/>
    <col min="13573" max="13573" width="8.5703125" customWidth="1"/>
    <col min="13574" max="13574" width="7.28515625" customWidth="1"/>
    <col min="13575" max="13575" width="4.85546875" customWidth="1"/>
    <col min="13576" max="13576" width="4.42578125" customWidth="1"/>
    <col min="13810" max="13810" width="4.7109375" customWidth="1"/>
    <col min="13811" max="13811" width="21.42578125" customWidth="1"/>
    <col min="13812" max="13812" width="4.85546875" customWidth="1"/>
    <col min="13813" max="13813" width="36.85546875" customWidth="1"/>
    <col min="13814" max="13816" width="6.140625" customWidth="1"/>
    <col min="13817" max="13817" width="5.28515625" customWidth="1"/>
    <col min="13818" max="13818" width="5.5703125" customWidth="1"/>
    <col min="13819" max="13819" width="5.85546875" customWidth="1"/>
    <col min="13820" max="13820" width="6.42578125" customWidth="1"/>
    <col min="13821" max="13821" width="4.85546875" customWidth="1"/>
    <col min="13822" max="13822" width="5.28515625" customWidth="1"/>
    <col min="13823" max="13823" width="6.85546875" customWidth="1"/>
    <col min="13824" max="13824" width="7" customWidth="1"/>
    <col min="13825" max="13825" width="8.42578125" customWidth="1"/>
    <col min="13826" max="13827" width="7.28515625" customWidth="1"/>
    <col min="13828" max="13828" width="8.42578125" customWidth="1"/>
    <col min="13829" max="13829" width="8.5703125" customWidth="1"/>
    <col min="13830" max="13830" width="7.28515625" customWidth="1"/>
    <col min="13831" max="13831" width="4.85546875" customWidth="1"/>
    <col min="13832" max="13832" width="4.42578125" customWidth="1"/>
    <col min="14066" max="14066" width="4.7109375" customWidth="1"/>
    <col min="14067" max="14067" width="21.42578125" customWidth="1"/>
    <col min="14068" max="14068" width="4.85546875" customWidth="1"/>
    <col min="14069" max="14069" width="36.85546875" customWidth="1"/>
    <col min="14070" max="14072" width="6.140625" customWidth="1"/>
    <col min="14073" max="14073" width="5.28515625" customWidth="1"/>
    <col min="14074" max="14074" width="5.5703125" customWidth="1"/>
    <col min="14075" max="14075" width="5.85546875" customWidth="1"/>
    <col min="14076" max="14076" width="6.42578125" customWidth="1"/>
    <col min="14077" max="14077" width="4.85546875" customWidth="1"/>
    <col min="14078" max="14078" width="5.28515625" customWidth="1"/>
    <col min="14079" max="14079" width="6.85546875" customWidth="1"/>
    <col min="14080" max="14080" width="7" customWidth="1"/>
    <col min="14081" max="14081" width="8.42578125" customWidth="1"/>
    <col min="14082" max="14083" width="7.28515625" customWidth="1"/>
    <col min="14084" max="14084" width="8.42578125" customWidth="1"/>
    <col min="14085" max="14085" width="8.5703125" customWidth="1"/>
    <col min="14086" max="14086" width="7.28515625" customWidth="1"/>
    <col min="14087" max="14087" width="4.85546875" customWidth="1"/>
    <col min="14088" max="14088" width="4.42578125" customWidth="1"/>
    <col min="14322" max="14322" width="4.7109375" customWidth="1"/>
    <col min="14323" max="14323" width="21.42578125" customWidth="1"/>
    <col min="14324" max="14324" width="4.85546875" customWidth="1"/>
    <col min="14325" max="14325" width="36.85546875" customWidth="1"/>
    <col min="14326" max="14328" width="6.140625" customWidth="1"/>
    <col min="14329" max="14329" width="5.28515625" customWidth="1"/>
    <col min="14330" max="14330" width="5.5703125" customWidth="1"/>
    <col min="14331" max="14331" width="5.85546875" customWidth="1"/>
    <col min="14332" max="14332" width="6.42578125" customWidth="1"/>
    <col min="14333" max="14333" width="4.85546875" customWidth="1"/>
    <col min="14334" max="14334" width="5.28515625" customWidth="1"/>
    <col min="14335" max="14335" width="6.85546875" customWidth="1"/>
    <col min="14336" max="14336" width="7" customWidth="1"/>
    <col min="14337" max="14337" width="8.42578125" customWidth="1"/>
    <col min="14338" max="14339" width="7.28515625" customWidth="1"/>
    <col min="14340" max="14340" width="8.42578125" customWidth="1"/>
    <col min="14341" max="14341" width="8.5703125" customWidth="1"/>
    <col min="14342" max="14342" width="7.28515625" customWidth="1"/>
    <col min="14343" max="14343" width="4.85546875" customWidth="1"/>
    <col min="14344" max="14344" width="4.42578125" customWidth="1"/>
    <col min="14578" max="14578" width="4.7109375" customWidth="1"/>
    <col min="14579" max="14579" width="21.42578125" customWidth="1"/>
    <col min="14580" max="14580" width="4.85546875" customWidth="1"/>
    <col min="14581" max="14581" width="36.85546875" customWidth="1"/>
    <col min="14582" max="14584" width="6.140625" customWidth="1"/>
    <col min="14585" max="14585" width="5.28515625" customWidth="1"/>
    <col min="14586" max="14586" width="5.5703125" customWidth="1"/>
    <col min="14587" max="14587" width="5.85546875" customWidth="1"/>
    <col min="14588" max="14588" width="6.42578125" customWidth="1"/>
    <col min="14589" max="14589" width="4.85546875" customWidth="1"/>
    <col min="14590" max="14590" width="5.28515625" customWidth="1"/>
    <col min="14591" max="14591" width="6.85546875" customWidth="1"/>
    <col min="14592" max="14592" width="7" customWidth="1"/>
    <col min="14593" max="14593" width="8.42578125" customWidth="1"/>
    <col min="14594" max="14595" width="7.28515625" customWidth="1"/>
    <col min="14596" max="14596" width="8.42578125" customWidth="1"/>
    <col min="14597" max="14597" width="8.5703125" customWidth="1"/>
    <col min="14598" max="14598" width="7.28515625" customWidth="1"/>
    <col min="14599" max="14599" width="4.85546875" customWidth="1"/>
    <col min="14600" max="14600" width="4.42578125" customWidth="1"/>
    <col min="14834" max="14834" width="4.7109375" customWidth="1"/>
    <col min="14835" max="14835" width="21.42578125" customWidth="1"/>
    <col min="14836" max="14836" width="4.85546875" customWidth="1"/>
    <col min="14837" max="14837" width="36.85546875" customWidth="1"/>
    <col min="14838" max="14840" width="6.140625" customWidth="1"/>
    <col min="14841" max="14841" width="5.28515625" customWidth="1"/>
    <col min="14842" max="14842" width="5.5703125" customWidth="1"/>
    <col min="14843" max="14843" width="5.85546875" customWidth="1"/>
    <col min="14844" max="14844" width="6.42578125" customWidth="1"/>
    <col min="14845" max="14845" width="4.85546875" customWidth="1"/>
    <col min="14846" max="14846" width="5.28515625" customWidth="1"/>
    <col min="14847" max="14847" width="6.85546875" customWidth="1"/>
    <col min="14848" max="14848" width="7" customWidth="1"/>
    <col min="14849" max="14849" width="8.42578125" customWidth="1"/>
    <col min="14850" max="14851" width="7.28515625" customWidth="1"/>
    <col min="14852" max="14852" width="8.42578125" customWidth="1"/>
    <col min="14853" max="14853" width="8.5703125" customWidth="1"/>
    <col min="14854" max="14854" width="7.28515625" customWidth="1"/>
    <col min="14855" max="14855" width="4.85546875" customWidth="1"/>
    <col min="14856" max="14856" width="4.42578125" customWidth="1"/>
    <col min="15090" max="15090" width="4.7109375" customWidth="1"/>
    <col min="15091" max="15091" width="21.42578125" customWidth="1"/>
    <col min="15092" max="15092" width="4.85546875" customWidth="1"/>
    <col min="15093" max="15093" width="36.85546875" customWidth="1"/>
    <col min="15094" max="15096" width="6.140625" customWidth="1"/>
    <col min="15097" max="15097" width="5.28515625" customWidth="1"/>
    <col min="15098" max="15098" width="5.5703125" customWidth="1"/>
    <col min="15099" max="15099" width="5.85546875" customWidth="1"/>
    <col min="15100" max="15100" width="6.42578125" customWidth="1"/>
    <col min="15101" max="15101" width="4.85546875" customWidth="1"/>
    <col min="15102" max="15102" width="5.28515625" customWidth="1"/>
    <col min="15103" max="15103" width="6.85546875" customWidth="1"/>
    <col min="15104" max="15104" width="7" customWidth="1"/>
    <col min="15105" max="15105" width="8.42578125" customWidth="1"/>
    <col min="15106" max="15107" width="7.28515625" customWidth="1"/>
    <col min="15108" max="15108" width="8.42578125" customWidth="1"/>
    <col min="15109" max="15109" width="8.5703125" customWidth="1"/>
    <col min="15110" max="15110" width="7.28515625" customWidth="1"/>
    <col min="15111" max="15111" width="4.85546875" customWidth="1"/>
    <col min="15112" max="15112" width="4.42578125" customWidth="1"/>
    <col min="15346" max="15346" width="4.7109375" customWidth="1"/>
    <col min="15347" max="15347" width="21.42578125" customWidth="1"/>
    <col min="15348" max="15348" width="4.85546875" customWidth="1"/>
    <col min="15349" max="15349" width="36.85546875" customWidth="1"/>
    <col min="15350" max="15352" width="6.140625" customWidth="1"/>
    <col min="15353" max="15353" width="5.28515625" customWidth="1"/>
    <col min="15354" max="15354" width="5.5703125" customWidth="1"/>
    <col min="15355" max="15355" width="5.85546875" customWidth="1"/>
    <col min="15356" max="15356" width="6.42578125" customWidth="1"/>
    <col min="15357" max="15357" width="4.85546875" customWidth="1"/>
    <col min="15358" max="15358" width="5.28515625" customWidth="1"/>
    <col min="15359" max="15359" width="6.85546875" customWidth="1"/>
    <col min="15360" max="15360" width="7" customWidth="1"/>
    <col min="15361" max="15361" width="8.42578125" customWidth="1"/>
    <col min="15362" max="15363" width="7.28515625" customWidth="1"/>
    <col min="15364" max="15364" width="8.42578125" customWidth="1"/>
    <col min="15365" max="15365" width="8.5703125" customWidth="1"/>
    <col min="15366" max="15366" width="7.28515625" customWidth="1"/>
    <col min="15367" max="15367" width="4.85546875" customWidth="1"/>
    <col min="15368" max="15368" width="4.42578125" customWidth="1"/>
    <col min="15602" max="15602" width="4.7109375" customWidth="1"/>
    <col min="15603" max="15603" width="21.42578125" customWidth="1"/>
    <col min="15604" max="15604" width="4.85546875" customWidth="1"/>
    <col min="15605" max="15605" width="36.85546875" customWidth="1"/>
    <col min="15606" max="15608" width="6.140625" customWidth="1"/>
    <col min="15609" max="15609" width="5.28515625" customWidth="1"/>
    <col min="15610" max="15610" width="5.5703125" customWidth="1"/>
    <col min="15611" max="15611" width="5.85546875" customWidth="1"/>
    <col min="15612" max="15612" width="6.42578125" customWidth="1"/>
    <col min="15613" max="15613" width="4.85546875" customWidth="1"/>
    <col min="15614" max="15614" width="5.28515625" customWidth="1"/>
    <col min="15615" max="15615" width="6.85546875" customWidth="1"/>
    <col min="15616" max="15616" width="7" customWidth="1"/>
    <col min="15617" max="15617" width="8.42578125" customWidth="1"/>
    <col min="15618" max="15619" width="7.28515625" customWidth="1"/>
    <col min="15620" max="15620" width="8.42578125" customWidth="1"/>
    <col min="15621" max="15621" width="8.5703125" customWidth="1"/>
    <col min="15622" max="15622" width="7.28515625" customWidth="1"/>
    <col min="15623" max="15623" width="4.85546875" customWidth="1"/>
    <col min="15624" max="15624" width="4.42578125" customWidth="1"/>
    <col min="15858" max="15858" width="4.7109375" customWidth="1"/>
    <col min="15859" max="15859" width="21.42578125" customWidth="1"/>
    <col min="15860" max="15860" width="4.85546875" customWidth="1"/>
    <col min="15861" max="15861" width="36.85546875" customWidth="1"/>
    <col min="15862" max="15864" width="6.140625" customWidth="1"/>
    <col min="15865" max="15865" width="5.28515625" customWidth="1"/>
    <col min="15866" max="15866" width="5.5703125" customWidth="1"/>
    <col min="15867" max="15867" width="5.85546875" customWidth="1"/>
    <col min="15868" max="15868" width="6.42578125" customWidth="1"/>
    <col min="15869" max="15869" width="4.85546875" customWidth="1"/>
    <col min="15870" max="15870" width="5.28515625" customWidth="1"/>
    <col min="15871" max="15871" width="6.85546875" customWidth="1"/>
    <col min="15872" max="15872" width="7" customWidth="1"/>
    <col min="15873" max="15873" width="8.42578125" customWidth="1"/>
    <col min="15874" max="15875" width="7.28515625" customWidth="1"/>
    <col min="15876" max="15876" width="8.42578125" customWidth="1"/>
    <col min="15877" max="15877" width="8.5703125" customWidth="1"/>
    <col min="15878" max="15878" width="7.28515625" customWidth="1"/>
    <col min="15879" max="15879" width="4.85546875" customWidth="1"/>
    <col min="15880" max="15880" width="4.42578125" customWidth="1"/>
    <col min="16114" max="16114" width="4.7109375" customWidth="1"/>
    <col min="16115" max="16115" width="21.42578125" customWidth="1"/>
    <col min="16116" max="16116" width="4.85546875" customWidth="1"/>
    <col min="16117" max="16117" width="36.85546875" customWidth="1"/>
    <col min="16118" max="16120" width="6.140625" customWidth="1"/>
    <col min="16121" max="16121" width="5.28515625" customWidth="1"/>
    <col min="16122" max="16122" width="5.5703125" customWidth="1"/>
    <col min="16123" max="16123" width="5.85546875" customWidth="1"/>
    <col min="16124" max="16124" width="6.42578125" customWidth="1"/>
    <col min="16125" max="16125" width="4.85546875" customWidth="1"/>
    <col min="16126" max="16126" width="5.28515625" customWidth="1"/>
    <col min="16127" max="16127" width="6.85546875" customWidth="1"/>
    <col min="16128" max="16128" width="7" customWidth="1"/>
    <col min="16129" max="16129" width="8.42578125" customWidth="1"/>
    <col min="16130" max="16131" width="7.28515625" customWidth="1"/>
    <col min="16132" max="16132" width="8.42578125" customWidth="1"/>
    <col min="16133" max="16133" width="8.5703125" customWidth="1"/>
    <col min="16134" max="16134" width="7.28515625" customWidth="1"/>
    <col min="16135" max="16135" width="4.85546875" customWidth="1"/>
    <col min="16136" max="16136" width="4.42578125" customWidth="1"/>
  </cols>
  <sheetData>
    <row r="2" spans="1:6" ht="15.75" x14ac:dyDescent="0.25">
      <c r="A2" s="393" t="s">
        <v>156</v>
      </c>
      <c r="B2" s="393"/>
      <c r="C2" s="393"/>
      <c r="D2" s="393"/>
      <c r="E2" s="393"/>
      <c r="F2" s="393"/>
    </row>
    <row r="3" spans="1:6" ht="30" customHeight="1" x14ac:dyDescent="0.25">
      <c r="A3" s="394" t="s">
        <v>1</v>
      </c>
      <c r="B3" s="394"/>
      <c r="C3" s="394"/>
      <c r="D3" s="394"/>
      <c r="E3" s="394"/>
      <c r="F3" s="394"/>
    </row>
    <row r="4" spans="1:6" x14ac:dyDescent="0.25">
      <c r="A4" s="392" t="s">
        <v>2</v>
      </c>
      <c r="B4" s="392"/>
      <c r="C4" s="392"/>
      <c r="D4" s="392"/>
      <c r="E4" s="392"/>
      <c r="F4" s="392"/>
    </row>
    <row r="6" spans="1:6" ht="102" x14ac:dyDescent="0.25">
      <c r="A6" s="1" t="s">
        <v>3</v>
      </c>
      <c r="B6" s="1" t="s">
        <v>4</v>
      </c>
      <c r="C6" s="1" t="s">
        <v>5</v>
      </c>
      <c r="D6" s="7" t="s">
        <v>6</v>
      </c>
      <c r="E6" s="1" t="s">
        <v>17</v>
      </c>
      <c r="F6" s="1" t="s">
        <v>19</v>
      </c>
    </row>
    <row r="7" spans="1:6" ht="49.5" customHeight="1" x14ac:dyDescent="0.25">
      <c r="A7" s="2">
        <v>11</v>
      </c>
      <c r="B7" s="3" t="s">
        <v>85</v>
      </c>
      <c r="C7" s="2" t="s">
        <v>86</v>
      </c>
      <c r="D7" s="8" t="s">
        <v>145</v>
      </c>
      <c r="E7" s="2" t="s">
        <v>147</v>
      </c>
      <c r="F7" s="5" t="s">
        <v>34</v>
      </c>
    </row>
    <row r="8" spans="1:6" ht="77.25" customHeight="1" x14ac:dyDescent="0.25">
      <c r="A8" s="2">
        <v>11</v>
      </c>
      <c r="B8" s="3" t="s">
        <v>74</v>
      </c>
      <c r="C8" s="2" t="s">
        <v>75</v>
      </c>
      <c r="D8" s="8" t="s">
        <v>143</v>
      </c>
      <c r="E8" s="2" t="s">
        <v>147</v>
      </c>
      <c r="F8" s="5" t="s">
        <v>153</v>
      </c>
    </row>
    <row r="9" spans="1:6" ht="38.25" x14ac:dyDescent="0.25">
      <c r="A9" s="2">
        <v>11</v>
      </c>
      <c r="B9" s="3" t="s">
        <v>105</v>
      </c>
      <c r="C9" s="2" t="s">
        <v>86</v>
      </c>
      <c r="D9" s="8" t="s">
        <v>146</v>
      </c>
      <c r="E9" s="2" t="s">
        <v>148</v>
      </c>
      <c r="F9" s="5" t="s">
        <v>154</v>
      </c>
    </row>
    <row r="10" spans="1:6" ht="25.5" x14ac:dyDescent="0.25">
      <c r="A10" s="2">
        <v>11</v>
      </c>
      <c r="B10" s="3" t="s">
        <v>93</v>
      </c>
      <c r="C10" s="2" t="s">
        <v>75</v>
      </c>
      <c r="D10" s="8" t="s">
        <v>144</v>
      </c>
      <c r="E10" s="2" t="s">
        <v>148</v>
      </c>
      <c r="F10" s="5" t="s">
        <v>153</v>
      </c>
    </row>
    <row r="11" spans="1:6" ht="46.5" customHeight="1" x14ac:dyDescent="0.25">
      <c r="A11" s="2">
        <v>11</v>
      </c>
      <c r="B11" s="3" t="s">
        <v>135</v>
      </c>
      <c r="C11" s="2" t="s">
        <v>136</v>
      </c>
      <c r="D11" s="8" t="s">
        <v>137</v>
      </c>
      <c r="E11" s="2" t="s">
        <v>152</v>
      </c>
      <c r="F11" s="5" t="s">
        <v>34</v>
      </c>
    </row>
    <row r="12" spans="1:6" ht="48" customHeight="1" x14ac:dyDescent="0.25">
      <c r="A12" s="2">
        <v>11</v>
      </c>
      <c r="B12" s="3" t="s">
        <v>22</v>
      </c>
      <c r="C12" s="2" t="s">
        <v>23</v>
      </c>
      <c r="D12" s="8" t="s">
        <v>24</v>
      </c>
      <c r="E12" s="2" t="s">
        <v>150</v>
      </c>
      <c r="F12" s="5" t="s">
        <v>34</v>
      </c>
    </row>
    <row r="13" spans="1:6" ht="106.5" customHeight="1" x14ac:dyDescent="0.25">
      <c r="A13" s="2">
        <v>11</v>
      </c>
      <c r="B13" s="3" t="s">
        <v>98</v>
      </c>
      <c r="C13" s="2" t="s">
        <v>99</v>
      </c>
      <c r="D13" s="8" t="s">
        <v>100</v>
      </c>
      <c r="E13" s="2" t="s">
        <v>149</v>
      </c>
      <c r="F13" s="5" t="s">
        <v>34</v>
      </c>
    </row>
    <row r="14" spans="1:6" ht="42.75" customHeight="1" x14ac:dyDescent="0.25">
      <c r="A14" s="2">
        <v>11</v>
      </c>
      <c r="B14" s="3" t="s">
        <v>37</v>
      </c>
      <c r="C14" s="2" t="s">
        <v>38</v>
      </c>
      <c r="D14" s="8" t="s">
        <v>39</v>
      </c>
      <c r="E14" s="2" t="s">
        <v>141</v>
      </c>
      <c r="F14" s="5" t="s">
        <v>34</v>
      </c>
    </row>
    <row r="15" spans="1:6" ht="54" customHeight="1" x14ac:dyDescent="0.25">
      <c r="A15" s="2">
        <v>11</v>
      </c>
      <c r="B15" s="3" t="s">
        <v>107</v>
      </c>
      <c r="C15" s="2" t="s">
        <v>108</v>
      </c>
      <c r="D15" s="8" t="s">
        <v>109</v>
      </c>
      <c r="E15" s="2" t="s">
        <v>151</v>
      </c>
      <c r="F15" s="5" t="s">
        <v>114</v>
      </c>
    </row>
    <row r="16" spans="1:6" ht="25.5" x14ac:dyDescent="0.25">
      <c r="A16" s="2">
        <v>10</v>
      </c>
      <c r="B16" s="3" t="s">
        <v>64</v>
      </c>
      <c r="C16" s="2" t="s">
        <v>65</v>
      </c>
      <c r="D16" s="8" t="s">
        <v>66</v>
      </c>
      <c r="E16" s="2" t="s">
        <v>142</v>
      </c>
      <c r="F16" s="11" t="s">
        <v>155</v>
      </c>
    </row>
    <row r="17" spans="1:6" ht="51" x14ac:dyDescent="0.25">
      <c r="A17" s="2">
        <v>11</v>
      </c>
      <c r="B17" s="3" t="s">
        <v>125</v>
      </c>
      <c r="C17" s="2" t="s">
        <v>126</v>
      </c>
      <c r="D17" s="8" t="s">
        <v>127</v>
      </c>
      <c r="E17" s="2" t="s">
        <v>131</v>
      </c>
      <c r="F17" s="2" t="s">
        <v>159</v>
      </c>
    </row>
    <row r="19" spans="1:6" x14ac:dyDescent="0.25">
      <c r="A19" s="6"/>
      <c r="B19" s="6"/>
      <c r="C19" s="6"/>
      <c r="D19" s="9"/>
      <c r="E19" s="6"/>
      <c r="F19" s="6"/>
    </row>
    <row r="20" spans="1:6" x14ac:dyDescent="0.25">
      <c r="A20" s="6"/>
      <c r="B20" s="6"/>
      <c r="C20" s="6"/>
      <c r="D20" s="9"/>
      <c r="E20" s="6"/>
      <c r="F20" s="6"/>
    </row>
    <row r="21" spans="1:6" x14ac:dyDescent="0.25">
      <c r="A21" s="6"/>
      <c r="B21" s="6"/>
      <c r="C21" s="6"/>
      <c r="D21" s="9"/>
      <c r="E21" s="6"/>
      <c r="F21" s="6"/>
    </row>
    <row r="22" spans="1:6" x14ac:dyDescent="0.25">
      <c r="A22" s="6"/>
      <c r="B22" s="6"/>
      <c r="C22" s="6"/>
      <c r="D22" s="9"/>
      <c r="E22" s="6"/>
      <c r="F22" s="6"/>
    </row>
    <row r="23" spans="1:6" x14ac:dyDescent="0.25">
      <c r="A23" s="6"/>
      <c r="B23" s="6"/>
      <c r="C23" s="6"/>
      <c r="D23" s="9"/>
      <c r="E23" s="6"/>
      <c r="F23" s="6"/>
    </row>
    <row r="24" spans="1:6" x14ac:dyDescent="0.25">
      <c r="A24" s="6"/>
      <c r="B24" s="6"/>
      <c r="C24" s="6"/>
      <c r="D24" s="9"/>
      <c r="E24" s="6"/>
      <c r="F24" s="6"/>
    </row>
    <row r="25" spans="1:6" x14ac:dyDescent="0.25">
      <c r="A25" s="6"/>
      <c r="B25" s="6"/>
      <c r="C25" s="6"/>
      <c r="D25" s="9"/>
      <c r="E25" s="6"/>
      <c r="F25" s="6"/>
    </row>
    <row r="26" spans="1:6" x14ac:dyDescent="0.25">
      <c r="A26" s="6"/>
      <c r="B26" s="6"/>
      <c r="C26" s="6"/>
      <c r="D26" s="9"/>
      <c r="E26" s="6"/>
      <c r="F26" s="6"/>
    </row>
    <row r="27" spans="1:6" x14ac:dyDescent="0.25">
      <c r="A27" s="6"/>
      <c r="B27" s="6"/>
      <c r="C27" s="6"/>
      <c r="D27" s="9"/>
      <c r="E27" s="6"/>
      <c r="F27" s="6"/>
    </row>
    <row r="28" spans="1:6" x14ac:dyDescent="0.25">
      <c r="A28" s="6"/>
      <c r="B28" s="6"/>
      <c r="C28" s="6"/>
      <c r="D28" s="9"/>
      <c r="E28" s="6"/>
      <c r="F28" s="6"/>
    </row>
    <row r="29" spans="1:6" x14ac:dyDescent="0.25">
      <c r="A29" s="6"/>
      <c r="B29" s="6"/>
      <c r="C29" s="6"/>
      <c r="D29" s="9"/>
      <c r="E29" s="6"/>
      <c r="F29" s="6"/>
    </row>
    <row r="30" spans="1:6" x14ac:dyDescent="0.25">
      <c r="A30" s="6"/>
      <c r="B30" s="6"/>
      <c r="C30" s="6"/>
      <c r="D30" s="9"/>
      <c r="E30" s="6"/>
      <c r="F30" s="6"/>
    </row>
    <row r="31" spans="1:6" x14ac:dyDescent="0.25">
      <c r="A31" s="6"/>
      <c r="B31" s="6"/>
      <c r="C31" s="6"/>
      <c r="D31" s="9"/>
      <c r="E31" s="6"/>
      <c r="F31" s="6"/>
    </row>
    <row r="32" spans="1:6" x14ac:dyDescent="0.25">
      <c r="A32" s="6"/>
      <c r="B32" s="6"/>
      <c r="C32" s="6"/>
      <c r="D32" s="9"/>
      <c r="E32" s="6"/>
      <c r="F32" s="6"/>
    </row>
  </sheetData>
  <autoFilter ref="A6:F6"/>
  <mergeCells count="3">
    <mergeCell ref="A2:F2"/>
    <mergeCell ref="A3:F3"/>
    <mergeCell ref="A4:F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AD32"/>
  <sheetViews>
    <sheetView tabSelected="1" zoomScale="80" zoomScaleNormal="80" workbookViewId="0">
      <pane xSplit="4" topLeftCell="E1" activePane="topRight" state="frozen"/>
      <selection activeCell="A2" sqref="A2"/>
      <selection pane="topRight" activeCell="H11" sqref="H11"/>
    </sheetView>
  </sheetViews>
  <sheetFormatPr defaultRowHeight="15" x14ac:dyDescent="0.25"/>
  <cols>
    <col min="1" max="1" width="7.5703125" customWidth="1"/>
    <col min="2" max="2" width="48.7109375" style="10" customWidth="1"/>
    <col min="3" max="3" width="31.7109375" style="10" customWidth="1"/>
    <col min="4" max="4" width="16.5703125" hidden="1" customWidth="1"/>
    <col min="5" max="5" width="10.42578125" customWidth="1"/>
    <col min="6" max="6" width="10.28515625" customWidth="1"/>
    <col min="7" max="8" width="7.28515625" customWidth="1"/>
    <col min="9" max="9" width="12.85546875" customWidth="1"/>
    <col min="10" max="10" width="11.7109375" customWidth="1"/>
    <col min="11" max="11" width="11.140625" customWidth="1"/>
    <col min="12" max="14" width="13.140625" customWidth="1"/>
    <col min="15" max="15" width="12.140625" customWidth="1"/>
    <col min="16" max="16" width="12.28515625" customWidth="1"/>
    <col min="17" max="17" width="10" customWidth="1"/>
    <col min="18" max="18" width="11" customWidth="1"/>
    <col min="19" max="19" width="9.7109375" customWidth="1"/>
    <col min="20" max="20" width="10.28515625" customWidth="1"/>
    <col min="21" max="21" width="11.7109375" customWidth="1"/>
    <col min="22" max="22" width="10.28515625" customWidth="1"/>
    <col min="23" max="24" width="7.7109375" hidden="1" customWidth="1"/>
    <col min="25" max="27" width="9.42578125" customWidth="1"/>
    <col min="28" max="30" width="12.5703125" hidden="1" customWidth="1"/>
    <col min="255" max="255" width="4.7109375" customWidth="1"/>
    <col min="256" max="256" width="21.42578125" customWidth="1"/>
    <col min="257" max="257" width="4.85546875" customWidth="1"/>
    <col min="258" max="258" width="36.85546875" customWidth="1"/>
    <col min="259" max="261" width="6.140625" customWidth="1"/>
    <col min="262" max="262" width="5.28515625" customWidth="1"/>
    <col min="263" max="263" width="5.5703125" customWidth="1"/>
    <col min="264" max="264" width="5.85546875" customWidth="1"/>
    <col min="265" max="265" width="6.42578125" customWidth="1"/>
    <col min="266" max="266" width="4.85546875" customWidth="1"/>
    <col min="267" max="267" width="5.28515625" customWidth="1"/>
    <col min="268" max="268" width="6.85546875" customWidth="1"/>
    <col min="269" max="269" width="7" customWidth="1"/>
    <col min="270" max="270" width="8.42578125" customWidth="1"/>
    <col min="271" max="272" width="7.28515625" customWidth="1"/>
    <col min="273" max="273" width="8.42578125" customWidth="1"/>
    <col min="274" max="274" width="8.5703125" customWidth="1"/>
    <col min="275" max="275" width="7.28515625" customWidth="1"/>
    <col min="276" max="276" width="4.85546875" customWidth="1"/>
    <col min="277" max="277" width="4.42578125" customWidth="1"/>
    <col min="511" max="511" width="4.7109375" customWidth="1"/>
    <col min="512" max="512" width="21.42578125" customWidth="1"/>
    <col min="513" max="513" width="4.85546875" customWidth="1"/>
    <col min="514" max="514" width="36.85546875" customWidth="1"/>
    <col min="515" max="517" width="6.140625" customWidth="1"/>
    <col min="518" max="518" width="5.28515625" customWidth="1"/>
    <col min="519" max="519" width="5.5703125" customWidth="1"/>
    <col min="520" max="520" width="5.85546875" customWidth="1"/>
    <col min="521" max="521" width="6.42578125" customWidth="1"/>
    <col min="522" max="522" width="4.85546875" customWidth="1"/>
    <col min="523" max="523" width="5.28515625" customWidth="1"/>
    <col min="524" max="524" width="6.85546875" customWidth="1"/>
    <col min="525" max="525" width="7" customWidth="1"/>
    <col min="526" max="526" width="8.42578125" customWidth="1"/>
    <col min="527" max="528" width="7.28515625" customWidth="1"/>
    <col min="529" max="529" width="8.42578125" customWidth="1"/>
    <col min="530" max="530" width="8.5703125" customWidth="1"/>
    <col min="531" max="531" width="7.28515625" customWidth="1"/>
    <col min="532" max="532" width="4.85546875" customWidth="1"/>
    <col min="533" max="533" width="4.42578125" customWidth="1"/>
    <col min="767" max="767" width="4.7109375" customWidth="1"/>
    <col min="768" max="768" width="21.42578125" customWidth="1"/>
    <col min="769" max="769" width="4.85546875" customWidth="1"/>
    <col min="770" max="770" width="36.85546875" customWidth="1"/>
    <col min="771" max="773" width="6.140625" customWidth="1"/>
    <col min="774" max="774" width="5.28515625" customWidth="1"/>
    <col min="775" max="775" width="5.5703125" customWidth="1"/>
    <col min="776" max="776" width="5.85546875" customWidth="1"/>
    <col min="777" max="777" width="6.42578125" customWidth="1"/>
    <col min="778" max="778" width="4.85546875" customWidth="1"/>
    <col min="779" max="779" width="5.28515625" customWidth="1"/>
    <col min="780" max="780" width="6.85546875" customWidth="1"/>
    <col min="781" max="781" width="7" customWidth="1"/>
    <col min="782" max="782" width="8.42578125" customWidth="1"/>
    <col min="783" max="784" width="7.28515625" customWidth="1"/>
    <col min="785" max="785" width="8.42578125" customWidth="1"/>
    <col min="786" max="786" width="8.5703125" customWidth="1"/>
    <col min="787" max="787" width="7.28515625" customWidth="1"/>
    <col min="788" max="788" width="4.85546875" customWidth="1"/>
    <col min="789" max="789" width="4.42578125" customWidth="1"/>
    <col min="1023" max="1023" width="4.7109375" customWidth="1"/>
    <col min="1024" max="1024" width="21.42578125" customWidth="1"/>
    <col min="1025" max="1025" width="4.85546875" customWidth="1"/>
    <col min="1026" max="1026" width="36.85546875" customWidth="1"/>
    <col min="1027" max="1029" width="6.140625" customWidth="1"/>
    <col min="1030" max="1030" width="5.28515625" customWidth="1"/>
    <col min="1031" max="1031" width="5.5703125" customWidth="1"/>
    <col min="1032" max="1032" width="5.85546875" customWidth="1"/>
    <col min="1033" max="1033" width="6.42578125" customWidth="1"/>
    <col min="1034" max="1034" width="4.85546875" customWidth="1"/>
    <col min="1035" max="1035" width="5.28515625" customWidth="1"/>
    <col min="1036" max="1036" width="6.85546875" customWidth="1"/>
    <col min="1037" max="1037" width="7" customWidth="1"/>
    <col min="1038" max="1038" width="8.42578125" customWidth="1"/>
    <col min="1039" max="1040" width="7.28515625" customWidth="1"/>
    <col min="1041" max="1041" width="8.42578125" customWidth="1"/>
    <col min="1042" max="1042" width="8.5703125" customWidth="1"/>
    <col min="1043" max="1043" width="7.28515625" customWidth="1"/>
    <col min="1044" max="1044" width="4.85546875" customWidth="1"/>
    <col min="1045" max="1045" width="4.42578125" customWidth="1"/>
    <col min="1279" max="1279" width="4.7109375" customWidth="1"/>
    <col min="1280" max="1280" width="21.42578125" customWidth="1"/>
    <col min="1281" max="1281" width="4.85546875" customWidth="1"/>
    <col min="1282" max="1282" width="36.85546875" customWidth="1"/>
    <col min="1283" max="1285" width="6.140625" customWidth="1"/>
    <col min="1286" max="1286" width="5.28515625" customWidth="1"/>
    <col min="1287" max="1287" width="5.5703125" customWidth="1"/>
    <col min="1288" max="1288" width="5.85546875" customWidth="1"/>
    <col min="1289" max="1289" width="6.42578125" customWidth="1"/>
    <col min="1290" max="1290" width="4.85546875" customWidth="1"/>
    <col min="1291" max="1291" width="5.28515625" customWidth="1"/>
    <col min="1292" max="1292" width="6.85546875" customWidth="1"/>
    <col min="1293" max="1293" width="7" customWidth="1"/>
    <col min="1294" max="1294" width="8.42578125" customWidth="1"/>
    <col min="1295" max="1296" width="7.28515625" customWidth="1"/>
    <col min="1297" max="1297" width="8.42578125" customWidth="1"/>
    <col min="1298" max="1298" width="8.5703125" customWidth="1"/>
    <col min="1299" max="1299" width="7.28515625" customWidth="1"/>
    <col min="1300" max="1300" width="4.85546875" customWidth="1"/>
    <col min="1301" max="1301" width="4.42578125" customWidth="1"/>
    <col min="1535" max="1535" width="4.7109375" customWidth="1"/>
    <col min="1536" max="1536" width="21.42578125" customWidth="1"/>
    <col min="1537" max="1537" width="4.85546875" customWidth="1"/>
    <col min="1538" max="1538" width="36.85546875" customWidth="1"/>
    <col min="1539" max="1541" width="6.140625" customWidth="1"/>
    <col min="1542" max="1542" width="5.28515625" customWidth="1"/>
    <col min="1543" max="1543" width="5.5703125" customWidth="1"/>
    <col min="1544" max="1544" width="5.85546875" customWidth="1"/>
    <col min="1545" max="1545" width="6.42578125" customWidth="1"/>
    <col min="1546" max="1546" width="4.85546875" customWidth="1"/>
    <col min="1547" max="1547" width="5.28515625" customWidth="1"/>
    <col min="1548" max="1548" width="6.85546875" customWidth="1"/>
    <col min="1549" max="1549" width="7" customWidth="1"/>
    <col min="1550" max="1550" width="8.42578125" customWidth="1"/>
    <col min="1551" max="1552" width="7.28515625" customWidth="1"/>
    <col min="1553" max="1553" width="8.42578125" customWidth="1"/>
    <col min="1554" max="1554" width="8.5703125" customWidth="1"/>
    <col min="1555" max="1555" width="7.28515625" customWidth="1"/>
    <col min="1556" max="1556" width="4.85546875" customWidth="1"/>
    <col min="1557" max="1557" width="4.42578125" customWidth="1"/>
    <col min="1791" max="1791" width="4.7109375" customWidth="1"/>
    <col min="1792" max="1792" width="21.42578125" customWidth="1"/>
    <col min="1793" max="1793" width="4.85546875" customWidth="1"/>
    <col min="1794" max="1794" width="36.85546875" customWidth="1"/>
    <col min="1795" max="1797" width="6.140625" customWidth="1"/>
    <col min="1798" max="1798" width="5.28515625" customWidth="1"/>
    <col min="1799" max="1799" width="5.5703125" customWidth="1"/>
    <col min="1800" max="1800" width="5.85546875" customWidth="1"/>
    <col min="1801" max="1801" width="6.42578125" customWidth="1"/>
    <col min="1802" max="1802" width="4.85546875" customWidth="1"/>
    <col min="1803" max="1803" width="5.28515625" customWidth="1"/>
    <col min="1804" max="1804" width="6.85546875" customWidth="1"/>
    <col min="1805" max="1805" width="7" customWidth="1"/>
    <col min="1806" max="1806" width="8.42578125" customWidth="1"/>
    <col min="1807" max="1808" width="7.28515625" customWidth="1"/>
    <col min="1809" max="1809" width="8.42578125" customWidth="1"/>
    <col min="1810" max="1810" width="8.5703125" customWidth="1"/>
    <col min="1811" max="1811" width="7.28515625" customWidth="1"/>
    <col min="1812" max="1812" width="4.85546875" customWidth="1"/>
    <col min="1813" max="1813" width="4.42578125" customWidth="1"/>
    <col min="2047" max="2047" width="4.7109375" customWidth="1"/>
    <col min="2048" max="2048" width="21.42578125" customWidth="1"/>
    <col min="2049" max="2049" width="4.85546875" customWidth="1"/>
    <col min="2050" max="2050" width="36.85546875" customWidth="1"/>
    <col min="2051" max="2053" width="6.140625" customWidth="1"/>
    <col min="2054" max="2054" width="5.28515625" customWidth="1"/>
    <col min="2055" max="2055" width="5.5703125" customWidth="1"/>
    <col min="2056" max="2056" width="5.85546875" customWidth="1"/>
    <col min="2057" max="2057" width="6.42578125" customWidth="1"/>
    <col min="2058" max="2058" width="4.85546875" customWidth="1"/>
    <col min="2059" max="2059" width="5.28515625" customWidth="1"/>
    <col min="2060" max="2060" width="6.85546875" customWidth="1"/>
    <col min="2061" max="2061" width="7" customWidth="1"/>
    <col min="2062" max="2062" width="8.42578125" customWidth="1"/>
    <col min="2063" max="2064" width="7.28515625" customWidth="1"/>
    <col min="2065" max="2065" width="8.42578125" customWidth="1"/>
    <col min="2066" max="2066" width="8.5703125" customWidth="1"/>
    <col min="2067" max="2067" width="7.28515625" customWidth="1"/>
    <col min="2068" max="2068" width="4.85546875" customWidth="1"/>
    <col min="2069" max="2069" width="4.42578125" customWidth="1"/>
    <col min="2303" max="2303" width="4.7109375" customWidth="1"/>
    <col min="2304" max="2304" width="21.42578125" customWidth="1"/>
    <col min="2305" max="2305" width="4.85546875" customWidth="1"/>
    <col min="2306" max="2306" width="36.85546875" customWidth="1"/>
    <col min="2307" max="2309" width="6.140625" customWidth="1"/>
    <col min="2310" max="2310" width="5.28515625" customWidth="1"/>
    <col min="2311" max="2311" width="5.5703125" customWidth="1"/>
    <col min="2312" max="2312" width="5.85546875" customWidth="1"/>
    <col min="2313" max="2313" width="6.42578125" customWidth="1"/>
    <col min="2314" max="2314" width="4.85546875" customWidth="1"/>
    <col min="2315" max="2315" width="5.28515625" customWidth="1"/>
    <col min="2316" max="2316" width="6.85546875" customWidth="1"/>
    <col min="2317" max="2317" width="7" customWidth="1"/>
    <col min="2318" max="2318" width="8.42578125" customWidth="1"/>
    <col min="2319" max="2320" width="7.28515625" customWidth="1"/>
    <col min="2321" max="2321" width="8.42578125" customWidth="1"/>
    <col min="2322" max="2322" width="8.5703125" customWidth="1"/>
    <col min="2323" max="2323" width="7.28515625" customWidth="1"/>
    <col min="2324" max="2324" width="4.85546875" customWidth="1"/>
    <col min="2325" max="2325" width="4.42578125" customWidth="1"/>
    <col min="2559" max="2559" width="4.7109375" customWidth="1"/>
    <col min="2560" max="2560" width="21.42578125" customWidth="1"/>
    <col min="2561" max="2561" width="4.85546875" customWidth="1"/>
    <col min="2562" max="2562" width="36.85546875" customWidth="1"/>
    <col min="2563" max="2565" width="6.140625" customWidth="1"/>
    <col min="2566" max="2566" width="5.28515625" customWidth="1"/>
    <col min="2567" max="2567" width="5.5703125" customWidth="1"/>
    <col min="2568" max="2568" width="5.85546875" customWidth="1"/>
    <col min="2569" max="2569" width="6.42578125" customWidth="1"/>
    <col min="2570" max="2570" width="4.85546875" customWidth="1"/>
    <col min="2571" max="2571" width="5.28515625" customWidth="1"/>
    <col min="2572" max="2572" width="6.85546875" customWidth="1"/>
    <col min="2573" max="2573" width="7" customWidth="1"/>
    <col min="2574" max="2574" width="8.42578125" customWidth="1"/>
    <col min="2575" max="2576" width="7.28515625" customWidth="1"/>
    <col min="2577" max="2577" width="8.42578125" customWidth="1"/>
    <col min="2578" max="2578" width="8.5703125" customWidth="1"/>
    <col min="2579" max="2579" width="7.28515625" customWidth="1"/>
    <col min="2580" max="2580" width="4.85546875" customWidth="1"/>
    <col min="2581" max="2581" width="4.42578125" customWidth="1"/>
    <col min="2815" max="2815" width="4.7109375" customWidth="1"/>
    <col min="2816" max="2816" width="21.42578125" customWidth="1"/>
    <col min="2817" max="2817" width="4.85546875" customWidth="1"/>
    <col min="2818" max="2818" width="36.85546875" customWidth="1"/>
    <col min="2819" max="2821" width="6.140625" customWidth="1"/>
    <col min="2822" max="2822" width="5.28515625" customWidth="1"/>
    <col min="2823" max="2823" width="5.5703125" customWidth="1"/>
    <col min="2824" max="2824" width="5.85546875" customWidth="1"/>
    <col min="2825" max="2825" width="6.42578125" customWidth="1"/>
    <col min="2826" max="2826" width="4.85546875" customWidth="1"/>
    <col min="2827" max="2827" width="5.28515625" customWidth="1"/>
    <col min="2828" max="2828" width="6.85546875" customWidth="1"/>
    <col min="2829" max="2829" width="7" customWidth="1"/>
    <col min="2830" max="2830" width="8.42578125" customWidth="1"/>
    <col min="2831" max="2832" width="7.28515625" customWidth="1"/>
    <col min="2833" max="2833" width="8.42578125" customWidth="1"/>
    <col min="2834" max="2834" width="8.5703125" customWidth="1"/>
    <col min="2835" max="2835" width="7.28515625" customWidth="1"/>
    <col min="2836" max="2836" width="4.85546875" customWidth="1"/>
    <col min="2837" max="2837" width="4.42578125" customWidth="1"/>
    <col min="3071" max="3071" width="4.7109375" customWidth="1"/>
    <col min="3072" max="3072" width="21.42578125" customWidth="1"/>
    <col min="3073" max="3073" width="4.85546875" customWidth="1"/>
    <col min="3074" max="3074" width="36.85546875" customWidth="1"/>
    <col min="3075" max="3077" width="6.140625" customWidth="1"/>
    <col min="3078" max="3078" width="5.28515625" customWidth="1"/>
    <col min="3079" max="3079" width="5.5703125" customWidth="1"/>
    <col min="3080" max="3080" width="5.85546875" customWidth="1"/>
    <col min="3081" max="3081" width="6.42578125" customWidth="1"/>
    <col min="3082" max="3082" width="4.85546875" customWidth="1"/>
    <col min="3083" max="3083" width="5.28515625" customWidth="1"/>
    <col min="3084" max="3084" width="6.85546875" customWidth="1"/>
    <col min="3085" max="3085" width="7" customWidth="1"/>
    <col min="3086" max="3086" width="8.42578125" customWidth="1"/>
    <col min="3087" max="3088" width="7.28515625" customWidth="1"/>
    <col min="3089" max="3089" width="8.42578125" customWidth="1"/>
    <col min="3090" max="3090" width="8.5703125" customWidth="1"/>
    <col min="3091" max="3091" width="7.28515625" customWidth="1"/>
    <col min="3092" max="3092" width="4.85546875" customWidth="1"/>
    <col min="3093" max="3093" width="4.42578125" customWidth="1"/>
    <col min="3327" max="3327" width="4.7109375" customWidth="1"/>
    <col min="3328" max="3328" width="21.42578125" customWidth="1"/>
    <col min="3329" max="3329" width="4.85546875" customWidth="1"/>
    <col min="3330" max="3330" width="36.85546875" customWidth="1"/>
    <col min="3331" max="3333" width="6.140625" customWidth="1"/>
    <col min="3334" max="3334" width="5.28515625" customWidth="1"/>
    <col min="3335" max="3335" width="5.5703125" customWidth="1"/>
    <col min="3336" max="3336" width="5.85546875" customWidth="1"/>
    <col min="3337" max="3337" width="6.42578125" customWidth="1"/>
    <col min="3338" max="3338" width="4.85546875" customWidth="1"/>
    <col min="3339" max="3339" width="5.28515625" customWidth="1"/>
    <col min="3340" max="3340" width="6.85546875" customWidth="1"/>
    <col min="3341" max="3341" width="7" customWidth="1"/>
    <col min="3342" max="3342" width="8.42578125" customWidth="1"/>
    <col min="3343" max="3344" width="7.28515625" customWidth="1"/>
    <col min="3345" max="3345" width="8.42578125" customWidth="1"/>
    <col min="3346" max="3346" width="8.5703125" customWidth="1"/>
    <col min="3347" max="3347" width="7.28515625" customWidth="1"/>
    <col min="3348" max="3348" width="4.85546875" customWidth="1"/>
    <col min="3349" max="3349" width="4.42578125" customWidth="1"/>
    <col min="3583" max="3583" width="4.7109375" customWidth="1"/>
    <col min="3584" max="3584" width="21.42578125" customWidth="1"/>
    <col min="3585" max="3585" width="4.85546875" customWidth="1"/>
    <col min="3586" max="3586" width="36.85546875" customWidth="1"/>
    <col min="3587" max="3589" width="6.140625" customWidth="1"/>
    <col min="3590" max="3590" width="5.28515625" customWidth="1"/>
    <col min="3591" max="3591" width="5.5703125" customWidth="1"/>
    <col min="3592" max="3592" width="5.85546875" customWidth="1"/>
    <col min="3593" max="3593" width="6.42578125" customWidth="1"/>
    <col min="3594" max="3594" width="4.85546875" customWidth="1"/>
    <col min="3595" max="3595" width="5.28515625" customWidth="1"/>
    <col min="3596" max="3596" width="6.85546875" customWidth="1"/>
    <col min="3597" max="3597" width="7" customWidth="1"/>
    <col min="3598" max="3598" width="8.42578125" customWidth="1"/>
    <col min="3599" max="3600" width="7.28515625" customWidth="1"/>
    <col min="3601" max="3601" width="8.42578125" customWidth="1"/>
    <col min="3602" max="3602" width="8.5703125" customWidth="1"/>
    <col min="3603" max="3603" width="7.28515625" customWidth="1"/>
    <col min="3604" max="3604" width="4.85546875" customWidth="1"/>
    <col min="3605" max="3605" width="4.42578125" customWidth="1"/>
    <col min="3839" max="3839" width="4.7109375" customWidth="1"/>
    <col min="3840" max="3840" width="21.42578125" customWidth="1"/>
    <col min="3841" max="3841" width="4.85546875" customWidth="1"/>
    <col min="3842" max="3842" width="36.85546875" customWidth="1"/>
    <col min="3843" max="3845" width="6.140625" customWidth="1"/>
    <col min="3846" max="3846" width="5.28515625" customWidth="1"/>
    <col min="3847" max="3847" width="5.5703125" customWidth="1"/>
    <col min="3848" max="3848" width="5.85546875" customWidth="1"/>
    <col min="3849" max="3849" width="6.42578125" customWidth="1"/>
    <col min="3850" max="3850" width="4.85546875" customWidth="1"/>
    <col min="3851" max="3851" width="5.28515625" customWidth="1"/>
    <col min="3852" max="3852" width="6.85546875" customWidth="1"/>
    <col min="3853" max="3853" width="7" customWidth="1"/>
    <col min="3854" max="3854" width="8.42578125" customWidth="1"/>
    <col min="3855" max="3856" width="7.28515625" customWidth="1"/>
    <col min="3857" max="3857" width="8.42578125" customWidth="1"/>
    <col min="3858" max="3858" width="8.5703125" customWidth="1"/>
    <col min="3859" max="3859" width="7.28515625" customWidth="1"/>
    <col min="3860" max="3860" width="4.85546875" customWidth="1"/>
    <col min="3861" max="3861" width="4.42578125" customWidth="1"/>
    <col min="4095" max="4095" width="4.7109375" customWidth="1"/>
    <col min="4096" max="4096" width="21.42578125" customWidth="1"/>
    <col min="4097" max="4097" width="4.85546875" customWidth="1"/>
    <col min="4098" max="4098" width="36.85546875" customWidth="1"/>
    <col min="4099" max="4101" width="6.140625" customWidth="1"/>
    <col min="4102" max="4102" width="5.28515625" customWidth="1"/>
    <col min="4103" max="4103" width="5.5703125" customWidth="1"/>
    <col min="4104" max="4104" width="5.85546875" customWidth="1"/>
    <col min="4105" max="4105" width="6.42578125" customWidth="1"/>
    <col min="4106" max="4106" width="4.85546875" customWidth="1"/>
    <col min="4107" max="4107" width="5.28515625" customWidth="1"/>
    <col min="4108" max="4108" width="6.85546875" customWidth="1"/>
    <col min="4109" max="4109" width="7" customWidth="1"/>
    <col min="4110" max="4110" width="8.42578125" customWidth="1"/>
    <col min="4111" max="4112" width="7.28515625" customWidth="1"/>
    <col min="4113" max="4113" width="8.42578125" customWidth="1"/>
    <col min="4114" max="4114" width="8.5703125" customWidth="1"/>
    <col min="4115" max="4115" width="7.28515625" customWidth="1"/>
    <col min="4116" max="4116" width="4.85546875" customWidth="1"/>
    <col min="4117" max="4117" width="4.42578125" customWidth="1"/>
    <col min="4351" max="4351" width="4.7109375" customWidth="1"/>
    <col min="4352" max="4352" width="21.42578125" customWidth="1"/>
    <col min="4353" max="4353" width="4.85546875" customWidth="1"/>
    <col min="4354" max="4354" width="36.85546875" customWidth="1"/>
    <col min="4355" max="4357" width="6.140625" customWidth="1"/>
    <col min="4358" max="4358" width="5.28515625" customWidth="1"/>
    <col min="4359" max="4359" width="5.5703125" customWidth="1"/>
    <col min="4360" max="4360" width="5.85546875" customWidth="1"/>
    <col min="4361" max="4361" width="6.42578125" customWidth="1"/>
    <col min="4362" max="4362" width="4.85546875" customWidth="1"/>
    <col min="4363" max="4363" width="5.28515625" customWidth="1"/>
    <col min="4364" max="4364" width="6.85546875" customWidth="1"/>
    <col min="4365" max="4365" width="7" customWidth="1"/>
    <col min="4366" max="4366" width="8.42578125" customWidth="1"/>
    <col min="4367" max="4368" width="7.28515625" customWidth="1"/>
    <col min="4369" max="4369" width="8.42578125" customWidth="1"/>
    <col min="4370" max="4370" width="8.5703125" customWidth="1"/>
    <col min="4371" max="4371" width="7.28515625" customWidth="1"/>
    <col min="4372" max="4372" width="4.85546875" customWidth="1"/>
    <col min="4373" max="4373" width="4.42578125" customWidth="1"/>
    <col min="4607" max="4607" width="4.7109375" customWidth="1"/>
    <col min="4608" max="4608" width="21.42578125" customWidth="1"/>
    <col min="4609" max="4609" width="4.85546875" customWidth="1"/>
    <col min="4610" max="4610" width="36.85546875" customWidth="1"/>
    <col min="4611" max="4613" width="6.140625" customWidth="1"/>
    <col min="4614" max="4614" width="5.28515625" customWidth="1"/>
    <col min="4615" max="4615" width="5.5703125" customWidth="1"/>
    <col min="4616" max="4616" width="5.85546875" customWidth="1"/>
    <col min="4617" max="4617" width="6.42578125" customWidth="1"/>
    <col min="4618" max="4618" width="4.85546875" customWidth="1"/>
    <col min="4619" max="4619" width="5.28515625" customWidth="1"/>
    <col min="4620" max="4620" width="6.85546875" customWidth="1"/>
    <col min="4621" max="4621" width="7" customWidth="1"/>
    <col min="4622" max="4622" width="8.42578125" customWidth="1"/>
    <col min="4623" max="4624" width="7.28515625" customWidth="1"/>
    <col min="4625" max="4625" width="8.42578125" customWidth="1"/>
    <col min="4626" max="4626" width="8.5703125" customWidth="1"/>
    <col min="4627" max="4627" width="7.28515625" customWidth="1"/>
    <col min="4628" max="4628" width="4.85546875" customWidth="1"/>
    <col min="4629" max="4629" width="4.42578125" customWidth="1"/>
    <col min="4863" max="4863" width="4.7109375" customWidth="1"/>
    <col min="4864" max="4864" width="21.42578125" customWidth="1"/>
    <col min="4865" max="4865" width="4.85546875" customWidth="1"/>
    <col min="4866" max="4866" width="36.85546875" customWidth="1"/>
    <col min="4867" max="4869" width="6.140625" customWidth="1"/>
    <col min="4870" max="4870" width="5.28515625" customWidth="1"/>
    <col min="4871" max="4871" width="5.5703125" customWidth="1"/>
    <col min="4872" max="4872" width="5.85546875" customWidth="1"/>
    <col min="4873" max="4873" width="6.42578125" customWidth="1"/>
    <col min="4874" max="4874" width="4.85546875" customWidth="1"/>
    <col min="4875" max="4875" width="5.28515625" customWidth="1"/>
    <col min="4876" max="4876" width="6.85546875" customWidth="1"/>
    <col min="4877" max="4877" width="7" customWidth="1"/>
    <col min="4878" max="4878" width="8.42578125" customWidth="1"/>
    <col min="4879" max="4880" width="7.28515625" customWidth="1"/>
    <col min="4881" max="4881" width="8.42578125" customWidth="1"/>
    <col min="4882" max="4882" width="8.5703125" customWidth="1"/>
    <col min="4883" max="4883" width="7.28515625" customWidth="1"/>
    <col min="4884" max="4884" width="4.85546875" customWidth="1"/>
    <col min="4885" max="4885" width="4.42578125" customWidth="1"/>
    <col min="5119" max="5119" width="4.7109375" customWidth="1"/>
    <col min="5120" max="5120" width="21.42578125" customWidth="1"/>
    <col min="5121" max="5121" width="4.85546875" customWidth="1"/>
    <col min="5122" max="5122" width="36.85546875" customWidth="1"/>
    <col min="5123" max="5125" width="6.140625" customWidth="1"/>
    <col min="5126" max="5126" width="5.28515625" customWidth="1"/>
    <col min="5127" max="5127" width="5.5703125" customWidth="1"/>
    <col min="5128" max="5128" width="5.85546875" customWidth="1"/>
    <col min="5129" max="5129" width="6.42578125" customWidth="1"/>
    <col min="5130" max="5130" width="4.85546875" customWidth="1"/>
    <col min="5131" max="5131" width="5.28515625" customWidth="1"/>
    <col min="5132" max="5132" width="6.85546875" customWidth="1"/>
    <col min="5133" max="5133" width="7" customWidth="1"/>
    <col min="5134" max="5134" width="8.42578125" customWidth="1"/>
    <col min="5135" max="5136" width="7.28515625" customWidth="1"/>
    <col min="5137" max="5137" width="8.42578125" customWidth="1"/>
    <col min="5138" max="5138" width="8.5703125" customWidth="1"/>
    <col min="5139" max="5139" width="7.28515625" customWidth="1"/>
    <col min="5140" max="5140" width="4.85546875" customWidth="1"/>
    <col min="5141" max="5141" width="4.42578125" customWidth="1"/>
    <col min="5375" max="5375" width="4.7109375" customWidth="1"/>
    <col min="5376" max="5376" width="21.42578125" customWidth="1"/>
    <col min="5377" max="5377" width="4.85546875" customWidth="1"/>
    <col min="5378" max="5378" width="36.85546875" customWidth="1"/>
    <col min="5379" max="5381" width="6.140625" customWidth="1"/>
    <col min="5382" max="5382" width="5.28515625" customWidth="1"/>
    <col min="5383" max="5383" width="5.5703125" customWidth="1"/>
    <col min="5384" max="5384" width="5.85546875" customWidth="1"/>
    <col min="5385" max="5385" width="6.42578125" customWidth="1"/>
    <col min="5386" max="5386" width="4.85546875" customWidth="1"/>
    <col min="5387" max="5387" width="5.28515625" customWidth="1"/>
    <col min="5388" max="5388" width="6.85546875" customWidth="1"/>
    <col min="5389" max="5389" width="7" customWidth="1"/>
    <col min="5390" max="5390" width="8.42578125" customWidth="1"/>
    <col min="5391" max="5392" width="7.28515625" customWidth="1"/>
    <col min="5393" max="5393" width="8.42578125" customWidth="1"/>
    <col min="5394" max="5394" width="8.5703125" customWidth="1"/>
    <col min="5395" max="5395" width="7.28515625" customWidth="1"/>
    <col min="5396" max="5396" width="4.85546875" customWidth="1"/>
    <col min="5397" max="5397" width="4.42578125" customWidth="1"/>
    <col min="5631" max="5631" width="4.7109375" customWidth="1"/>
    <col min="5632" max="5632" width="21.42578125" customWidth="1"/>
    <col min="5633" max="5633" width="4.85546875" customWidth="1"/>
    <col min="5634" max="5634" width="36.85546875" customWidth="1"/>
    <col min="5635" max="5637" width="6.140625" customWidth="1"/>
    <col min="5638" max="5638" width="5.28515625" customWidth="1"/>
    <col min="5639" max="5639" width="5.5703125" customWidth="1"/>
    <col min="5640" max="5640" width="5.85546875" customWidth="1"/>
    <col min="5641" max="5641" width="6.42578125" customWidth="1"/>
    <col min="5642" max="5642" width="4.85546875" customWidth="1"/>
    <col min="5643" max="5643" width="5.28515625" customWidth="1"/>
    <col min="5644" max="5644" width="6.85546875" customWidth="1"/>
    <col min="5645" max="5645" width="7" customWidth="1"/>
    <col min="5646" max="5646" width="8.42578125" customWidth="1"/>
    <col min="5647" max="5648" width="7.28515625" customWidth="1"/>
    <col min="5649" max="5649" width="8.42578125" customWidth="1"/>
    <col min="5650" max="5650" width="8.5703125" customWidth="1"/>
    <col min="5651" max="5651" width="7.28515625" customWidth="1"/>
    <col min="5652" max="5652" width="4.85546875" customWidth="1"/>
    <col min="5653" max="5653" width="4.42578125" customWidth="1"/>
    <col min="5887" max="5887" width="4.7109375" customWidth="1"/>
    <col min="5888" max="5888" width="21.42578125" customWidth="1"/>
    <col min="5889" max="5889" width="4.85546875" customWidth="1"/>
    <col min="5890" max="5890" width="36.85546875" customWidth="1"/>
    <col min="5891" max="5893" width="6.140625" customWidth="1"/>
    <col min="5894" max="5894" width="5.28515625" customWidth="1"/>
    <col min="5895" max="5895" width="5.5703125" customWidth="1"/>
    <col min="5896" max="5896" width="5.85546875" customWidth="1"/>
    <col min="5897" max="5897" width="6.42578125" customWidth="1"/>
    <col min="5898" max="5898" width="4.85546875" customWidth="1"/>
    <col min="5899" max="5899" width="5.28515625" customWidth="1"/>
    <col min="5900" max="5900" width="6.85546875" customWidth="1"/>
    <col min="5901" max="5901" width="7" customWidth="1"/>
    <col min="5902" max="5902" width="8.42578125" customWidth="1"/>
    <col min="5903" max="5904" width="7.28515625" customWidth="1"/>
    <col min="5905" max="5905" width="8.42578125" customWidth="1"/>
    <col min="5906" max="5906" width="8.5703125" customWidth="1"/>
    <col min="5907" max="5907" width="7.28515625" customWidth="1"/>
    <col min="5908" max="5908" width="4.85546875" customWidth="1"/>
    <col min="5909" max="5909" width="4.42578125" customWidth="1"/>
    <col min="6143" max="6143" width="4.7109375" customWidth="1"/>
    <col min="6144" max="6144" width="21.42578125" customWidth="1"/>
    <col min="6145" max="6145" width="4.85546875" customWidth="1"/>
    <col min="6146" max="6146" width="36.85546875" customWidth="1"/>
    <col min="6147" max="6149" width="6.140625" customWidth="1"/>
    <col min="6150" max="6150" width="5.28515625" customWidth="1"/>
    <col min="6151" max="6151" width="5.5703125" customWidth="1"/>
    <col min="6152" max="6152" width="5.85546875" customWidth="1"/>
    <col min="6153" max="6153" width="6.42578125" customWidth="1"/>
    <col min="6154" max="6154" width="4.85546875" customWidth="1"/>
    <col min="6155" max="6155" width="5.28515625" customWidth="1"/>
    <col min="6156" max="6156" width="6.85546875" customWidth="1"/>
    <col min="6157" max="6157" width="7" customWidth="1"/>
    <col min="6158" max="6158" width="8.42578125" customWidth="1"/>
    <col min="6159" max="6160" width="7.28515625" customWidth="1"/>
    <col min="6161" max="6161" width="8.42578125" customWidth="1"/>
    <col min="6162" max="6162" width="8.5703125" customWidth="1"/>
    <col min="6163" max="6163" width="7.28515625" customWidth="1"/>
    <col min="6164" max="6164" width="4.85546875" customWidth="1"/>
    <col min="6165" max="6165" width="4.42578125" customWidth="1"/>
    <col min="6399" max="6399" width="4.7109375" customWidth="1"/>
    <col min="6400" max="6400" width="21.42578125" customWidth="1"/>
    <col min="6401" max="6401" width="4.85546875" customWidth="1"/>
    <col min="6402" max="6402" width="36.85546875" customWidth="1"/>
    <col min="6403" max="6405" width="6.140625" customWidth="1"/>
    <col min="6406" max="6406" width="5.28515625" customWidth="1"/>
    <col min="6407" max="6407" width="5.5703125" customWidth="1"/>
    <col min="6408" max="6408" width="5.85546875" customWidth="1"/>
    <col min="6409" max="6409" width="6.42578125" customWidth="1"/>
    <col min="6410" max="6410" width="4.85546875" customWidth="1"/>
    <col min="6411" max="6411" width="5.28515625" customWidth="1"/>
    <col min="6412" max="6412" width="6.85546875" customWidth="1"/>
    <col min="6413" max="6413" width="7" customWidth="1"/>
    <col min="6414" max="6414" width="8.42578125" customWidth="1"/>
    <col min="6415" max="6416" width="7.28515625" customWidth="1"/>
    <col min="6417" max="6417" width="8.42578125" customWidth="1"/>
    <col min="6418" max="6418" width="8.5703125" customWidth="1"/>
    <col min="6419" max="6419" width="7.28515625" customWidth="1"/>
    <col min="6420" max="6420" width="4.85546875" customWidth="1"/>
    <col min="6421" max="6421" width="4.42578125" customWidth="1"/>
    <col min="6655" max="6655" width="4.7109375" customWidth="1"/>
    <col min="6656" max="6656" width="21.42578125" customWidth="1"/>
    <col min="6657" max="6657" width="4.85546875" customWidth="1"/>
    <col min="6658" max="6658" width="36.85546875" customWidth="1"/>
    <col min="6659" max="6661" width="6.140625" customWidth="1"/>
    <col min="6662" max="6662" width="5.28515625" customWidth="1"/>
    <col min="6663" max="6663" width="5.5703125" customWidth="1"/>
    <col min="6664" max="6664" width="5.85546875" customWidth="1"/>
    <col min="6665" max="6665" width="6.42578125" customWidth="1"/>
    <col min="6666" max="6666" width="4.85546875" customWidth="1"/>
    <col min="6667" max="6667" width="5.28515625" customWidth="1"/>
    <col min="6668" max="6668" width="6.85546875" customWidth="1"/>
    <col min="6669" max="6669" width="7" customWidth="1"/>
    <col min="6670" max="6670" width="8.42578125" customWidth="1"/>
    <col min="6671" max="6672" width="7.28515625" customWidth="1"/>
    <col min="6673" max="6673" width="8.42578125" customWidth="1"/>
    <col min="6674" max="6674" width="8.5703125" customWidth="1"/>
    <col min="6675" max="6675" width="7.28515625" customWidth="1"/>
    <col min="6676" max="6676" width="4.85546875" customWidth="1"/>
    <col min="6677" max="6677" width="4.42578125" customWidth="1"/>
    <col min="6911" max="6911" width="4.7109375" customWidth="1"/>
    <col min="6912" max="6912" width="21.42578125" customWidth="1"/>
    <col min="6913" max="6913" width="4.85546875" customWidth="1"/>
    <col min="6914" max="6914" width="36.85546875" customWidth="1"/>
    <col min="6915" max="6917" width="6.140625" customWidth="1"/>
    <col min="6918" max="6918" width="5.28515625" customWidth="1"/>
    <col min="6919" max="6919" width="5.5703125" customWidth="1"/>
    <col min="6920" max="6920" width="5.85546875" customWidth="1"/>
    <col min="6921" max="6921" width="6.42578125" customWidth="1"/>
    <col min="6922" max="6922" width="4.85546875" customWidth="1"/>
    <col min="6923" max="6923" width="5.28515625" customWidth="1"/>
    <col min="6924" max="6924" width="6.85546875" customWidth="1"/>
    <col min="6925" max="6925" width="7" customWidth="1"/>
    <col min="6926" max="6926" width="8.42578125" customWidth="1"/>
    <col min="6927" max="6928" width="7.28515625" customWidth="1"/>
    <col min="6929" max="6929" width="8.42578125" customWidth="1"/>
    <col min="6930" max="6930" width="8.5703125" customWidth="1"/>
    <col min="6931" max="6931" width="7.28515625" customWidth="1"/>
    <col min="6932" max="6932" width="4.85546875" customWidth="1"/>
    <col min="6933" max="6933" width="4.42578125" customWidth="1"/>
    <col min="7167" max="7167" width="4.7109375" customWidth="1"/>
    <col min="7168" max="7168" width="21.42578125" customWidth="1"/>
    <col min="7169" max="7169" width="4.85546875" customWidth="1"/>
    <col min="7170" max="7170" width="36.85546875" customWidth="1"/>
    <col min="7171" max="7173" width="6.140625" customWidth="1"/>
    <col min="7174" max="7174" width="5.28515625" customWidth="1"/>
    <col min="7175" max="7175" width="5.5703125" customWidth="1"/>
    <col min="7176" max="7176" width="5.85546875" customWidth="1"/>
    <col min="7177" max="7177" width="6.42578125" customWidth="1"/>
    <col min="7178" max="7178" width="4.85546875" customWidth="1"/>
    <col min="7179" max="7179" width="5.28515625" customWidth="1"/>
    <col min="7180" max="7180" width="6.85546875" customWidth="1"/>
    <col min="7181" max="7181" width="7" customWidth="1"/>
    <col min="7182" max="7182" width="8.42578125" customWidth="1"/>
    <col min="7183" max="7184" width="7.28515625" customWidth="1"/>
    <col min="7185" max="7185" width="8.42578125" customWidth="1"/>
    <col min="7186" max="7186" width="8.5703125" customWidth="1"/>
    <col min="7187" max="7187" width="7.28515625" customWidth="1"/>
    <col min="7188" max="7188" width="4.85546875" customWidth="1"/>
    <col min="7189" max="7189" width="4.42578125" customWidth="1"/>
    <col min="7423" max="7423" width="4.7109375" customWidth="1"/>
    <col min="7424" max="7424" width="21.42578125" customWidth="1"/>
    <col min="7425" max="7425" width="4.85546875" customWidth="1"/>
    <col min="7426" max="7426" width="36.85546875" customWidth="1"/>
    <col min="7427" max="7429" width="6.140625" customWidth="1"/>
    <col min="7430" max="7430" width="5.28515625" customWidth="1"/>
    <col min="7431" max="7431" width="5.5703125" customWidth="1"/>
    <col min="7432" max="7432" width="5.85546875" customWidth="1"/>
    <col min="7433" max="7433" width="6.42578125" customWidth="1"/>
    <col min="7434" max="7434" width="4.85546875" customWidth="1"/>
    <col min="7435" max="7435" width="5.28515625" customWidth="1"/>
    <col min="7436" max="7436" width="6.85546875" customWidth="1"/>
    <col min="7437" max="7437" width="7" customWidth="1"/>
    <col min="7438" max="7438" width="8.42578125" customWidth="1"/>
    <col min="7439" max="7440" width="7.28515625" customWidth="1"/>
    <col min="7441" max="7441" width="8.42578125" customWidth="1"/>
    <col min="7442" max="7442" width="8.5703125" customWidth="1"/>
    <col min="7443" max="7443" width="7.28515625" customWidth="1"/>
    <col min="7444" max="7444" width="4.85546875" customWidth="1"/>
    <col min="7445" max="7445" width="4.42578125" customWidth="1"/>
    <col min="7679" max="7679" width="4.7109375" customWidth="1"/>
    <col min="7680" max="7680" width="21.42578125" customWidth="1"/>
    <col min="7681" max="7681" width="4.85546875" customWidth="1"/>
    <col min="7682" max="7682" width="36.85546875" customWidth="1"/>
    <col min="7683" max="7685" width="6.140625" customWidth="1"/>
    <col min="7686" max="7686" width="5.28515625" customWidth="1"/>
    <col min="7687" max="7687" width="5.5703125" customWidth="1"/>
    <col min="7688" max="7688" width="5.85546875" customWidth="1"/>
    <col min="7689" max="7689" width="6.42578125" customWidth="1"/>
    <col min="7690" max="7690" width="4.85546875" customWidth="1"/>
    <col min="7691" max="7691" width="5.28515625" customWidth="1"/>
    <col min="7692" max="7692" width="6.85546875" customWidth="1"/>
    <col min="7693" max="7693" width="7" customWidth="1"/>
    <col min="7694" max="7694" width="8.42578125" customWidth="1"/>
    <col min="7695" max="7696" width="7.28515625" customWidth="1"/>
    <col min="7697" max="7697" width="8.42578125" customWidth="1"/>
    <col min="7698" max="7698" width="8.5703125" customWidth="1"/>
    <col min="7699" max="7699" width="7.28515625" customWidth="1"/>
    <col min="7700" max="7700" width="4.85546875" customWidth="1"/>
    <col min="7701" max="7701" width="4.42578125" customWidth="1"/>
    <col min="7935" max="7935" width="4.7109375" customWidth="1"/>
    <col min="7936" max="7936" width="21.42578125" customWidth="1"/>
    <col min="7937" max="7937" width="4.85546875" customWidth="1"/>
    <col min="7938" max="7938" width="36.85546875" customWidth="1"/>
    <col min="7939" max="7941" width="6.140625" customWidth="1"/>
    <col min="7942" max="7942" width="5.28515625" customWidth="1"/>
    <col min="7943" max="7943" width="5.5703125" customWidth="1"/>
    <col min="7944" max="7944" width="5.85546875" customWidth="1"/>
    <col min="7945" max="7945" width="6.42578125" customWidth="1"/>
    <col min="7946" max="7946" width="4.85546875" customWidth="1"/>
    <col min="7947" max="7947" width="5.28515625" customWidth="1"/>
    <col min="7948" max="7948" width="6.85546875" customWidth="1"/>
    <col min="7949" max="7949" width="7" customWidth="1"/>
    <col min="7950" max="7950" width="8.42578125" customWidth="1"/>
    <col min="7951" max="7952" width="7.28515625" customWidth="1"/>
    <col min="7953" max="7953" width="8.42578125" customWidth="1"/>
    <col min="7954" max="7954" width="8.5703125" customWidth="1"/>
    <col min="7955" max="7955" width="7.28515625" customWidth="1"/>
    <col min="7956" max="7956" width="4.85546875" customWidth="1"/>
    <col min="7957" max="7957" width="4.42578125" customWidth="1"/>
    <col min="8191" max="8191" width="4.7109375" customWidth="1"/>
    <col min="8192" max="8192" width="21.42578125" customWidth="1"/>
    <col min="8193" max="8193" width="4.85546875" customWidth="1"/>
    <col min="8194" max="8194" width="36.85546875" customWidth="1"/>
    <col min="8195" max="8197" width="6.140625" customWidth="1"/>
    <col min="8198" max="8198" width="5.28515625" customWidth="1"/>
    <col min="8199" max="8199" width="5.5703125" customWidth="1"/>
    <col min="8200" max="8200" width="5.85546875" customWidth="1"/>
    <col min="8201" max="8201" width="6.42578125" customWidth="1"/>
    <col min="8202" max="8202" width="4.85546875" customWidth="1"/>
    <col min="8203" max="8203" width="5.28515625" customWidth="1"/>
    <col min="8204" max="8204" width="6.85546875" customWidth="1"/>
    <col min="8205" max="8205" width="7" customWidth="1"/>
    <col min="8206" max="8206" width="8.42578125" customWidth="1"/>
    <col min="8207" max="8208" width="7.28515625" customWidth="1"/>
    <col min="8209" max="8209" width="8.42578125" customWidth="1"/>
    <col min="8210" max="8210" width="8.5703125" customWidth="1"/>
    <col min="8211" max="8211" width="7.28515625" customWidth="1"/>
    <col min="8212" max="8212" width="4.85546875" customWidth="1"/>
    <col min="8213" max="8213" width="4.42578125" customWidth="1"/>
    <col min="8447" max="8447" width="4.7109375" customWidth="1"/>
    <col min="8448" max="8448" width="21.42578125" customWidth="1"/>
    <col min="8449" max="8449" width="4.85546875" customWidth="1"/>
    <col min="8450" max="8450" width="36.85546875" customWidth="1"/>
    <col min="8451" max="8453" width="6.140625" customWidth="1"/>
    <col min="8454" max="8454" width="5.28515625" customWidth="1"/>
    <col min="8455" max="8455" width="5.5703125" customWidth="1"/>
    <col min="8456" max="8456" width="5.85546875" customWidth="1"/>
    <col min="8457" max="8457" width="6.42578125" customWidth="1"/>
    <col min="8458" max="8458" width="4.85546875" customWidth="1"/>
    <col min="8459" max="8459" width="5.28515625" customWidth="1"/>
    <col min="8460" max="8460" width="6.85546875" customWidth="1"/>
    <col min="8461" max="8461" width="7" customWidth="1"/>
    <col min="8462" max="8462" width="8.42578125" customWidth="1"/>
    <col min="8463" max="8464" width="7.28515625" customWidth="1"/>
    <col min="8465" max="8465" width="8.42578125" customWidth="1"/>
    <col min="8466" max="8466" width="8.5703125" customWidth="1"/>
    <col min="8467" max="8467" width="7.28515625" customWidth="1"/>
    <col min="8468" max="8468" width="4.85546875" customWidth="1"/>
    <col min="8469" max="8469" width="4.42578125" customWidth="1"/>
    <col min="8703" max="8703" width="4.7109375" customWidth="1"/>
    <col min="8704" max="8704" width="21.42578125" customWidth="1"/>
    <col min="8705" max="8705" width="4.85546875" customWidth="1"/>
    <col min="8706" max="8706" width="36.85546875" customWidth="1"/>
    <col min="8707" max="8709" width="6.140625" customWidth="1"/>
    <col min="8710" max="8710" width="5.28515625" customWidth="1"/>
    <col min="8711" max="8711" width="5.5703125" customWidth="1"/>
    <col min="8712" max="8712" width="5.85546875" customWidth="1"/>
    <col min="8713" max="8713" width="6.42578125" customWidth="1"/>
    <col min="8714" max="8714" width="4.85546875" customWidth="1"/>
    <col min="8715" max="8715" width="5.28515625" customWidth="1"/>
    <col min="8716" max="8716" width="6.85546875" customWidth="1"/>
    <col min="8717" max="8717" width="7" customWidth="1"/>
    <col min="8718" max="8718" width="8.42578125" customWidth="1"/>
    <col min="8719" max="8720" width="7.28515625" customWidth="1"/>
    <col min="8721" max="8721" width="8.42578125" customWidth="1"/>
    <col min="8722" max="8722" width="8.5703125" customWidth="1"/>
    <col min="8723" max="8723" width="7.28515625" customWidth="1"/>
    <col min="8724" max="8724" width="4.85546875" customWidth="1"/>
    <col min="8725" max="8725" width="4.42578125" customWidth="1"/>
    <col min="8959" max="8959" width="4.7109375" customWidth="1"/>
    <col min="8960" max="8960" width="21.42578125" customWidth="1"/>
    <col min="8961" max="8961" width="4.85546875" customWidth="1"/>
    <col min="8962" max="8962" width="36.85546875" customWidth="1"/>
    <col min="8963" max="8965" width="6.140625" customWidth="1"/>
    <col min="8966" max="8966" width="5.28515625" customWidth="1"/>
    <col min="8967" max="8967" width="5.5703125" customWidth="1"/>
    <col min="8968" max="8968" width="5.85546875" customWidth="1"/>
    <col min="8969" max="8969" width="6.42578125" customWidth="1"/>
    <col min="8970" max="8970" width="4.85546875" customWidth="1"/>
    <col min="8971" max="8971" width="5.28515625" customWidth="1"/>
    <col min="8972" max="8972" width="6.85546875" customWidth="1"/>
    <col min="8973" max="8973" width="7" customWidth="1"/>
    <col min="8974" max="8974" width="8.42578125" customWidth="1"/>
    <col min="8975" max="8976" width="7.28515625" customWidth="1"/>
    <col min="8977" max="8977" width="8.42578125" customWidth="1"/>
    <col min="8978" max="8978" width="8.5703125" customWidth="1"/>
    <col min="8979" max="8979" width="7.28515625" customWidth="1"/>
    <col min="8980" max="8980" width="4.85546875" customWidth="1"/>
    <col min="8981" max="8981" width="4.42578125" customWidth="1"/>
    <col min="9215" max="9215" width="4.7109375" customWidth="1"/>
    <col min="9216" max="9216" width="21.42578125" customWidth="1"/>
    <col min="9217" max="9217" width="4.85546875" customWidth="1"/>
    <col min="9218" max="9218" width="36.85546875" customWidth="1"/>
    <col min="9219" max="9221" width="6.140625" customWidth="1"/>
    <col min="9222" max="9222" width="5.28515625" customWidth="1"/>
    <col min="9223" max="9223" width="5.5703125" customWidth="1"/>
    <col min="9224" max="9224" width="5.85546875" customWidth="1"/>
    <col min="9225" max="9225" width="6.42578125" customWidth="1"/>
    <col min="9226" max="9226" width="4.85546875" customWidth="1"/>
    <col min="9227" max="9227" width="5.28515625" customWidth="1"/>
    <col min="9228" max="9228" width="6.85546875" customWidth="1"/>
    <col min="9229" max="9229" width="7" customWidth="1"/>
    <col min="9230" max="9230" width="8.42578125" customWidth="1"/>
    <col min="9231" max="9232" width="7.28515625" customWidth="1"/>
    <col min="9233" max="9233" width="8.42578125" customWidth="1"/>
    <col min="9234" max="9234" width="8.5703125" customWidth="1"/>
    <col min="9235" max="9235" width="7.28515625" customWidth="1"/>
    <col min="9236" max="9236" width="4.85546875" customWidth="1"/>
    <col min="9237" max="9237" width="4.42578125" customWidth="1"/>
    <col min="9471" max="9471" width="4.7109375" customWidth="1"/>
    <col min="9472" max="9472" width="21.42578125" customWidth="1"/>
    <col min="9473" max="9473" width="4.85546875" customWidth="1"/>
    <col min="9474" max="9474" width="36.85546875" customWidth="1"/>
    <col min="9475" max="9477" width="6.140625" customWidth="1"/>
    <col min="9478" max="9478" width="5.28515625" customWidth="1"/>
    <col min="9479" max="9479" width="5.5703125" customWidth="1"/>
    <col min="9480" max="9480" width="5.85546875" customWidth="1"/>
    <col min="9481" max="9481" width="6.42578125" customWidth="1"/>
    <col min="9482" max="9482" width="4.85546875" customWidth="1"/>
    <col min="9483" max="9483" width="5.28515625" customWidth="1"/>
    <col min="9484" max="9484" width="6.85546875" customWidth="1"/>
    <col min="9485" max="9485" width="7" customWidth="1"/>
    <col min="9486" max="9486" width="8.42578125" customWidth="1"/>
    <col min="9487" max="9488" width="7.28515625" customWidth="1"/>
    <col min="9489" max="9489" width="8.42578125" customWidth="1"/>
    <col min="9490" max="9490" width="8.5703125" customWidth="1"/>
    <col min="9491" max="9491" width="7.28515625" customWidth="1"/>
    <col min="9492" max="9492" width="4.85546875" customWidth="1"/>
    <col min="9493" max="9493" width="4.42578125" customWidth="1"/>
    <col min="9727" max="9727" width="4.7109375" customWidth="1"/>
    <col min="9728" max="9728" width="21.42578125" customWidth="1"/>
    <col min="9729" max="9729" width="4.85546875" customWidth="1"/>
    <col min="9730" max="9730" width="36.85546875" customWidth="1"/>
    <col min="9731" max="9733" width="6.140625" customWidth="1"/>
    <col min="9734" max="9734" width="5.28515625" customWidth="1"/>
    <col min="9735" max="9735" width="5.5703125" customWidth="1"/>
    <col min="9736" max="9736" width="5.85546875" customWidth="1"/>
    <col min="9737" max="9737" width="6.42578125" customWidth="1"/>
    <col min="9738" max="9738" width="4.85546875" customWidth="1"/>
    <col min="9739" max="9739" width="5.28515625" customWidth="1"/>
    <col min="9740" max="9740" width="6.85546875" customWidth="1"/>
    <col min="9741" max="9741" width="7" customWidth="1"/>
    <col min="9742" max="9742" width="8.42578125" customWidth="1"/>
    <col min="9743" max="9744" width="7.28515625" customWidth="1"/>
    <col min="9745" max="9745" width="8.42578125" customWidth="1"/>
    <col min="9746" max="9746" width="8.5703125" customWidth="1"/>
    <col min="9747" max="9747" width="7.28515625" customWidth="1"/>
    <col min="9748" max="9748" width="4.85546875" customWidth="1"/>
    <col min="9749" max="9749" width="4.42578125" customWidth="1"/>
    <col min="9983" max="9983" width="4.7109375" customWidth="1"/>
    <col min="9984" max="9984" width="21.42578125" customWidth="1"/>
    <col min="9985" max="9985" width="4.85546875" customWidth="1"/>
    <col min="9986" max="9986" width="36.85546875" customWidth="1"/>
    <col min="9987" max="9989" width="6.140625" customWidth="1"/>
    <col min="9990" max="9990" width="5.28515625" customWidth="1"/>
    <col min="9991" max="9991" width="5.5703125" customWidth="1"/>
    <col min="9992" max="9992" width="5.85546875" customWidth="1"/>
    <col min="9993" max="9993" width="6.42578125" customWidth="1"/>
    <col min="9994" max="9994" width="4.85546875" customWidth="1"/>
    <col min="9995" max="9995" width="5.28515625" customWidth="1"/>
    <col min="9996" max="9996" width="6.85546875" customWidth="1"/>
    <col min="9997" max="9997" width="7" customWidth="1"/>
    <col min="9998" max="9998" width="8.42578125" customWidth="1"/>
    <col min="9999" max="10000" width="7.28515625" customWidth="1"/>
    <col min="10001" max="10001" width="8.42578125" customWidth="1"/>
    <col min="10002" max="10002" width="8.5703125" customWidth="1"/>
    <col min="10003" max="10003" width="7.28515625" customWidth="1"/>
    <col min="10004" max="10004" width="4.85546875" customWidth="1"/>
    <col min="10005" max="10005" width="4.42578125" customWidth="1"/>
    <col min="10239" max="10239" width="4.7109375" customWidth="1"/>
    <col min="10240" max="10240" width="21.42578125" customWidth="1"/>
    <col min="10241" max="10241" width="4.85546875" customWidth="1"/>
    <col min="10242" max="10242" width="36.85546875" customWidth="1"/>
    <col min="10243" max="10245" width="6.140625" customWidth="1"/>
    <col min="10246" max="10246" width="5.28515625" customWidth="1"/>
    <col min="10247" max="10247" width="5.5703125" customWidth="1"/>
    <col min="10248" max="10248" width="5.85546875" customWidth="1"/>
    <col min="10249" max="10249" width="6.42578125" customWidth="1"/>
    <col min="10250" max="10250" width="4.85546875" customWidth="1"/>
    <col min="10251" max="10251" width="5.28515625" customWidth="1"/>
    <col min="10252" max="10252" width="6.85546875" customWidth="1"/>
    <col min="10253" max="10253" width="7" customWidth="1"/>
    <col min="10254" max="10254" width="8.42578125" customWidth="1"/>
    <col min="10255" max="10256" width="7.28515625" customWidth="1"/>
    <col min="10257" max="10257" width="8.42578125" customWidth="1"/>
    <col min="10258" max="10258" width="8.5703125" customWidth="1"/>
    <col min="10259" max="10259" width="7.28515625" customWidth="1"/>
    <col min="10260" max="10260" width="4.85546875" customWidth="1"/>
    <col min="10261" max="10261" width="4.42578125" customWidth="1"/>
    <col min="10495" max="10495" width="4.7109375" customWidth="1"/>
    <col min="10496" max="10496" width="21.42578125" customWidth="1"/>
    <col min="10497" max="10497" width="4.85546875" customWidth="1"/>
    <col min="10498" max="10498" width="36.85546875" customWidth="1"/>
    <col min="10499" max="10501" width="6.140625" customWidth="1"/>
    <col min="10502" max="10502" width="5.28515625" customWidth="1"/>
    <col min="10503" max="10503" width="5.5703125" customWidth="1"/>
    <col min="10504" max="10504" width="5.85546875" customWidth="1"/>
    <col min="10505" max="10505" width="6.42578125" customWidth="1"/>
    <col min="10506" max="10506" width="4.85546875" customWidth="1"/>
    <col min="10507" max="10507" width="5.28515625" customWidth="1"/>
    <col min="10508" max="10508" width="6.85546875" customWidth="1"/>
    <col min="10509" max="10509" width="7" customWidth="1"/>
    <col min="10510" max="10510" width="8.42578125" customWidth="1"/>
    <col min="10511" max="10512" width="7.28515625" customWidth="1"/>
    <col min="10513" max="10513" width="8.42578125" customWidth="1"/>
    <col min="10514" max="10514" width="8.5703125" customWidth="1"/>
    <col min="10515" max="10515" width="7.28515625" customWidth="1"/>
    <col min="10516" max="10516" width="4.85546875" customWidth="1"/>
    <col min="10517" max="10517" width="4.42578125" customWidth="1"/>
    <col min="10751" max="10751" width="4.7109375" customWidth="1"/>
    <col min="10752" max="10752" width="21.42578125" customWidth="1"/>
    <col min="10753" max="10753" width="4.85546875" customWidth="1"/>
    <col min="10754" max="10754" width="36.85546875" customWidth="1"/>
    <col min="10755" max="10757" width="6.140625" customWidth="1"/>
    <col min="10758" max="10758" width="5.28515625" customWidth="1"/>
    <col min="10759" max="10759" width="5.5703125" customWidth="1"/>
    <col min="10760" max="10760" width="5.85546875" customWidth="1"/>
    <col min="10761" max="10761" width="6.42578125" customWidth="1"/>
    <col min="10762" max="10762" width="4.85546875" customWidth="1"/>
    <col min="10763" max="10763" width="5.28515625" customWidth="1"/>
    <col min="10764" max="10764" width="6.85546875" customWidth="1"/>
    <col min="10765" max="10765" width="7" customWidth="1"/>
    <col min="10766" max="10766" width="8.42578125" customWidth="1"/>
    <col min="10767" max="10768" width="7.28515625" customWidth="1"/>
    <col min="10769" max="10769" width="8.42578125" customWidth="1"/>
    <col min="10770" max="10770" width="8.5703125" customWidth="1"/>
    <col min="10771" max="10771" width="7.28515625" customWidth="1"/>
    <col min="10772" max="10772" width="4.85546875" customWidth="1"/>
    <col min="10773" max="10773" width="4.42578125" customWidth="1"/>
    <col min="11007" max="11007" width="4.7109375" customWidth="1"/>
    <col min="11008" max="11008" width="21.42578125" customWidth="1"/>
    <col min="11009" max="11009" width="4.85546875" customWidth="1"/>
    <col min="11010" max="11010" width="36.85546875" customWidth="1"/>
    <col min="11011" max="11013" width="6.140625" customWidth="1"/>
    <col min="11014" max="11014" width="5.28515625" customWidth="1"/>
    <col min="11015" max="11015" width="5.5703125" customWidth="1"/>
    <col min="11016" max="11016" width="5.85546875" customWidth="1"/>
    <col min="11017" max="11017" width="6.42578125" customWidth="1"/>
    <col min="11018" max="11018" width="4.85546875" customWidth="1"/>
    <col min="11019" max="11019" width="5.28515625" customWidth="1"/>
    <col min="11020" max="11020" width="6.85546875" customWidth="1"/>
    <col min="11021" max="11021" width="7" customWidth="1"/>
    <col min="11022" max="11022" width="8.42578125" customWidth="1"/>
    <col min="11023" max="11024" width="7.28515625" customWidth="1"/>
    <col min="11025" max="11025" width="8.42578125" customWidth="1"/>
    <col min="11026" max="11026" width="8.5703125" customWidth="1"/>
    <col min="11027" max="11027" width="7.28515625" customWidth="1"/>
    <col min="11028" max="11028" width="4.85546875" customWidth="1"/>
    <col min="11029" max="11029" width="4.42578125" customWidth="1"/>
    <col min="11263" max="11263" width="4.7109375" customWidth="1"/>
    <col min="11264" max="11264" width="21.42578125" customWidth="1"/>
    <col min="11265" max="11265" width="4.85546875" customWidth="1"/>
    <col min="11266" max="11266" width="36.85546875" customWidth="1"/>
    <col min="11267" max="11269" width="6.140625" customWidth="1"/>
    <col min="11270" max="11270" width="5.28515625" customWidth="1"/>
    <col min="11271" max="11271" width="5.5703125" customWidth="1"/>
    <col min="11272" max="11272" width="5.85546875" customWidth="1"/>
    <col min="11273" max="11273" width="6.42578125" customWidth="1"/>
    <col min="11274" max="11274" width="4.85546875" customWidth="1"/>
    <col min="11275" max="11275" width="5.28515625" customWidth="1"/>
    <col min="11276" max="11276" width="6.85546875" customWidth="1"/>
    <col min="11277" max="11277" width="7" customWidth="1"/>
    <col min="11278" max="11278" width="8.42578125" customWidth="1"/>
    <col min="11279" max="11280" width="7.28515625" customWidth="1"/>
    <col min="11281" max="11281" width="8.42578125" customWidth="1"/>
    <col min="11282" max="11282" width="8.5703125" customWidth="1"/>
    <col min="11283" max="11283" width="7.28515625" customWidth="1"/>
    <col min="11284" max="11284" width="4.85546875" customWidth="1"/>
    <col min="11285" max="11285" width="4.42578125" customWidth="1"/>
    <col min="11519" max="11519" width="4.7109375" customWidth="1"/>
    <col min="11520" max="11520" width="21.42578125" customWidth="1"/>
    <col min="11521" max="11521" width="4.85546875" customWidth="1"/>
    <col min="11522" max="11522" width="36.85546875" customWidth="1"/>
    <col min="11523" max="11525" width="6.140625" customWidth="1"/>
    <col min="11526" max="11526" width="5.28515625" customWidth="1"/>
    <col min="11527" max="11527" width="5.5703125" customWidth="1"/>
    <col min="11528" max="11528" width="5.85546875" customWidth="1"/>
    <col min="11529" max="11529" width="6.42578125" customWidth="1"/>
    <col min="11530" max="11530" width="4.85546875" customWidth="1"/>
    <col min="11531" max="11531" width="5.28515625" customWidth="1"/>
    <col min="11532" max="11532" width="6.85546875" customWidth="1"/>
    <col min="11533" max="11533" width="7" customWidth="1"/>
    <col min="11534" max="11534" width="8.42578125" customWidth="1"/>
    <col min="11535" max="11536" width="7.28515625" customWidth="1"/>
    <col min="11537" max="11537" width="8.42578125" customWidth="1"/>
    <col min="11538" max="11538" width="8.5703125" customWidth="1"/>
    <col min="11539" max="11539" width="7.28515625" customWidth="1"/>
    <col min="11540" max="11540" width="4.85546875" customWidth="1"/>
    <col min="11541" max="11541" width="4.42578125" customWidth="1"/>
    <col min="11775" max="11775" width="4.7109375" customWidth="1"/>
    <col min="11776" max="11776" width="21.42578125" customWidth="1"/>
    <col min="11777" max="11777" width="4.85546875" customWidth="1"/>
    <col min="11778" max="11778" width="36.85546875" customWidth="1"/>
    <col min="11779" max="11781" width="6.140625" customWidth="1"/>
    <col min="11782" max="11782" width="5.28515625" customWidth="1"/>
    <col min="11783" max="11783" width="5.5703125" customWidth="1"/>
    <col min="11784" max="11784" width="5.85546875" customWidth="1"/>
    <col min="11785" max="11785" width="6.42578125" customWidth="1"/>
    <col min="11786" max="11786" width="4.85546875" customWidth="1"/>
    <col min="11787" max="11787" width="5.28515625" customWidth="1"/>
    <col min="11788" max="11788" width="6.85546875" customWidth="1"/>
    <col min="11789" max="11789" width="7" customWidth="1"/>
    <col min="11790" max="11790" width="8.42578125" customWidth="1"/>
    <col min="11791" max="11792" width="7.28515625" customWidth="1"/>
    <col min="11793" max="11793" width="8.42578125" customWidth="1"/>
    <col min="11794" max="11794" width="8.5703125" customWidth="1"/>
    <col min="11795" max="11795" width="7.28515625" customWidth="1"/>
    <col min="11796" max="11796" width="4.85546875" customWidth="1"/>
    <col min="11797" max="11797" width="4.42578125" customWidth="1"/>
    <col min="12031" max="12031" width="4.7109375" customWidth="1"/>
    <col min="12032" max="12032" width="21.42578125" customWidth="1"/>
    <col min="12033" max="12033" width="4.85546875" customWidth="1"/>
    <col min="12034" max="12034" width="36.85546875" customWidth="1"/>
    <col min="12035" max="12037" width="6.140625" customWidth="1"/>
    <col min="12038" max="12038" width="5.28515625" customWidth="1"/>
    <col min="12039" max="12039" width="5.5703125" customWidth="1"/>
    <col min="12040" max="12040" width="5.85546875" customWidth="1"/>
    <col min="12041" max="12041" width="6.42578125" customWidth="1"/>
    <col min="12042" max="12042" width="4.85546875" customWidth="1"/>
    <col min="12043" max="12043" width="5.28515625" customWidth="1"/>
    <col min="12044" max="12044" width="6.85546875" customWidth="1"/>
    <col min="12045" max="12045" width="7" customWidth="1"/>
    <col min="12046" max="12046" width="8.42578125" customWidth="1"/>
    <col min="12047" max="12048" width="7.28515625" customWidth="1"/>
    <col min="12049" max="12049" width="8.42578125" customWidth="1"/>
    <col min="12050" max="12050" width="8.5703125" customWidth="1"/>
    <col min="12051" max="12051" width="7.28515625" customWidth="1"/>
    <col min="12052" max="12052" width="4.85546875" customWidth="1"/>
    <col min="12053" max="12053" width="4.42578125" customWidth="1"/>
    <col min="12287" max="12287" width="4.7109375" customWidth="1"/>
    <col min="12288" max="12288" width="21.42578125" customWidth="1"/>
    <col min="12289" max="12289" width="4.85546875" customWidth="1"/>
    <col min="12290" max="12290" width="36.85546875" customWidth="1"/>
    <col min="12291" max="12293" width="6.140625" customWidth="1"/>
    <col min="12294" max="12294" width="5.28515625" customWidth="1"/>
    <col min="12295" max="12295" width="5.5703125" customWidth="1"/>
    <col min="12296" max="12296" width="5.85546875" customWidth="1"/>
    <col min="12297" max="12297" width="6.42578125" customWidth="1"/>
    <col min="12298" max="12298" width="4.85546875" customWidth="1"/>
    <col min="12299" max="12299" width="5.28515625" customWidth="1"/>
    <col min="12300" max="12300" width="6.85546875" customWidth="1"/>
    <col min="12301" max="12301" width="7" customWidth="1"/>
    <col min="12302" max="12302" width="8.42578125" customWidth="1"/>
    <col min="12303" max="12304" width="7.28515625" customWidth="1"/>
    <col min="12305" max="12305" width="8.42578125" customWidth="1"/>
    <col min="12306" max="12306" width="8.5703125" customWidth="1"/>
    <col min="12307" max="12307" width="7.28515625" customWidth="1"/>
    <col min="12308" max="12308" width="4.85546875" customWidth="1"/>
    <col min="12309" max="12309" width="4.42578125" customWidth="1"/>
    <col min="12543" max="12543" width="4.7109375" customWidth="1"/>
    <col min="12544" max="12544" width="21.42578125" customWidth="1"/>
    <col min="12545" max="12545" width="4.85546875" customWidth="1"/>
    <col min="12546" max="12546" width="36.85546875" customWidth="1"/>
    <col min="12547" max="12549" width="6.140625" customWidth="1"/>
    <col min="12550" max="12550" width="5.28515625" customWidth="1"/>
    <col min="12551" max="12551" width="5.5703125" customWidth="1"/>
    <col min="12552" max="12552" width="5.85546875" customWidth="1"/>
    <col min="12553" max="12553" width="6.42578125" customWidth="1"/>
    <col min="12554" max="12554" width="4.85546875" customWidth="1"/>
    <col min="12555" max="12555" width="5.28515625" customWidth="1"/>
    <col min="12556" max="12556" width="6.85546875" customWidth="1"/>
    <col min="12557" max="12557" width="7" customWidth="1"/>
    <col min="12558" max="12558" width="8.42578125" customWidth="1"/>
    <col min="12559" max="12560" width="7.28515625" customWidth="1"/>
    <col min="12561" max="12561" width="8.42578125" customWidth="1"/>
    <col min="12562" max="12562" width="8.5703125" customWidth="1"/>
    <col min="12563" max="12563" width="7.28515625" customWidth="1"/>
    <col min="12564" max="12564" width="4.85546875" customWidth="1"/>
    <col min="12565" max="12565" width="4.42578125" customWidth="1"/>
    <col min="12799" max="12799" width="4.7109375" customWidth="1"/>
    <col min="12800" max="12800" width="21.42578125" customWidth="1"/>
    <col min="12801" max="12801" width="4.85546875" customWidth="1"/>
    <col min="12802" max="12802" width="36.85546875" customWidth="1"/>
    <col min="12803" max="12805" width="6.140625" customWidth="1"/>
    <col min="12806" max="12806" width="5.28515625" customWidth="1"/>
    <col min="12807" max="12807" width="5.5703125" customWidth="1"/>
    <col min="12808" max="12808" width="5.85546875" customWidth="1"/>
    <col min="12809" max="12809" width="6.42578125" customWidth="1"/>
    <col min="12810" max="12810" width="4.85546875" customWidth="1"/>
    <col min="12811" max="12811" width="5.28515625" customWidth="1"/>
    <col min="12812" max="12812" width="6.85546875" customWidth="1"/>
    <col min="12813" max="12813" width="7" customWidth="1"/>
    <col min="12814" max="12814" width="8.42578125" customWidth="1"/>
    <col min="12815" max="12816" width="7.28515625" customWidth="1"/>
    <col min="12817" max="12817" width="8.42578125" customWidth="1"/>
    <col min="12818" max="12818" width="8.5703125" customWidth="1"/>
    <col min="12819" max="12819" width="7.28515625" customWidth="1"/>
    <col min="12820" max="12820" width="4.85546875" customWidth="1"/>
    <col min="12821" max="12821" width="4.42578125" customWidth="1"/>
    <col min="13055" max="13055" width="4.7109375" customWidth="1"/>
    <col min="13056" max="13056" width="21.42578125" customWidth="1"/>
    <col min="13057" max="13057" width="4.85546875" customWidth="1"/>
    <col min="13058" max="13058" width="36.85546875" customWidth="1"/>
    <col min="13059" max="13061" width="6.140625" customWidth="1"/>
    <col min="13062" max="13062" width="5.28515625" customWidth="1"/>
    <col min="13063" max="13063" width="5.5703125" customWidth="1"/>
    <col min="13064" max="13064" width="5.85546875" customWidth="1"/>
    <col min="13065" max="13065" width="6.42578125" customWidth="1"/>
    <col min="13066" max="13066" width="4.85546875" customWidth="1"/>
    <col min="13067" max="13067" width="5.28515625" customWidth="1"/>
    <col min="13068" max="13068" width="6.85546875" customWidth="1"/>
    <col min="13069" max="13069" width="7" customWidth="1"/>
    <col min="13070" max="13070" width="8.42578125" customWidth="1"/>
    <col min="13071" max="13072" width="7.28515625" customWidth="1"/>
    <col min="13073" max="13073" width="8.42578125" customWidth="1"/>
    <col min="13074" max="13074" width="8.5703125" customWidth="1"/>
    <col min="13075" max="13075" width="7.28515625" customWidth="1"/>
    <col min="13076" max="13076" width="4.85546875" customWidth="1"/>
    <col min="13077" max="13077" width="4.42578125" customWidth="1"/>
    <col min="13311" max="13311" width="4.7109375" customWidth="1"/>
    <col min="13312" max="13312" width="21.42578125" customWidth="1"/>
    <col min="13313" max="13313" width="4.85546875" customWidth="1"/>
    <col min="13314" max="13314" width="36.85546875" customWidth="1"/>
    <col min="13315" max="13317" width="6.140625" customWidth="1"/>
    <col min="13318" max="13318" width="5.28515625" customWidth="1"/>
    <col min="13319" max="13319" width="5.5703125" customWidth="1"/>
    <col min="13320" max="13320" width="5.85546875" customWidth="1"/>
    <col min="13321" max="13321" width="6.42578125" customWidth="1"/>
    <col min="13322" max="13322" width="4.85546875" customWidth="1"/>
    <col min="13323" max="13323" width="5.28515625" customWidth="1"/>
    <col min="13324" max="13324" width="6.85546875" customWidth="1"/>
    <col min="13325" max="13325" width="7" customWidth="1"/>
    <col min="13326" max="13326" width="8.42578125" customWidth="1"/>
    <col min="13327" max="13328" width="7.28515625" customWidth="1"/>
    <col min="13329" max="13329" width="8.42578125" customWidth="1"/>
    <col min="13330" max="13330" width="8.5703125" customWidth="1"/>
    <col min="13331" max="13331" width="7.28515625" customWidth="1"/>
    <col min="13332" max="13332" width="4.85546875" customWidth="1"/>
    <col min="13333" max="13333" width="4.42578125" customWidth="1"/>
    <col min="13567" max="13567" width="4.7109375" customWidth="1"/>
    <col min="13568" max="13568" width="21.42578125" customWidth="1"/>
    <col min="13569" max="13569" width="4.85546875" customWidth="1"/>
    <col min="13570" max="13570" width="36.85546875" customWidth="1"/>
    <col min="13571" max="13573" width="6.140625" customWidth="1"/>
    <col min="13574" max="13574" width="5.28515625" customWidth="1"/>
    <col min="13575" max="13575" width="5.5703125" customWidth="1"/>
    <col min="13576" max="13576" width="5.85546875" customWidth="1"/>
    <col min="13577" max="13577" width="6.42578125" customWidth="1"/>
    <col min="13578" max="13578" width="4.85546875" customWidth="1"/>
    <col min="13579" max="13579" width="5.28515625" customWidth="1"/>
    <col min="13580" max="13580" width="6.85546875" customWidth="1"/>
    <col min="13581" max="13581" width="7" customWidth="1"/>
    <col min="13582" max="13582" width="8.42578125" customWidth="1"/>
    <col min="13583" max="13584" width="7.28515625" customWidth="1"/>
    <col min="13585" max="13585" width="8.42578125" customWidth="1"/>
    <col min="13586" max="13586" width="8.5703125" customWidth="1"/>
    <col min="13587" max="13587" width="7.28515625" customWidth="1"/>
    <col min="13588" max="13588" width="4.85546875" customWidth="1"/>
    <col min="13589" max="13589" width="4.42578125" customWidth="1"/>
    <col min="13823" max="13823" width="4.7109375" customWidth="1"/>
    <col min="13824" max="13824" width="21.42578125" customWidth="1"/>
    <col min="13825" max="13825" width="4.85546875" customWidth="1"/>
    <col min="13826" max="13826" width="36.85546875" customWidth="1"/>
    <col min="13827" max="13829" width="6.140625" customWidth="1"/>
    <col min="13830" max="13830" width="5.28515625" customWidth="1"/>
    <col min="13831" max="13831" width="5.5703125" customWidth="1"/>
    <col min="13832" max="13832" width="5.85546875" customWidth="1"/>
    <col min="13833" max="13833" width="6.42578125" customWidth="1"/>
    <col min="13834" max="13834" width="4.85546875" customWidth="1"/>
    <col min="13835" max="13835" width="5.28515625" customWidth="1"/>
    <col min="13836" max="13836" width="6.85546875" customWidth="1"/>
    <col min="13837" max="13837" width="7" customWidth="1"/>
    <col min="13838" max="13838" width="8.42578125" customWidth="1"/>
    <col min="13839" max="13840" width="7.28515625" customWidth="1"/>
    <col min="13841" max="13841" width="8.42578125" customWidth="1"/>
    <col min="13842" max="13842" width="8.5703125" customWidth="1"/>
    <col min="13843" max="13843" width="7.28515625" customWidth="1"/>
    <col min="13844" max="13844" width="4.85546875" customWidth="1"/>
    <col min="13845" max="13845" width="4.42578125" customWidth="1"/>
    <col min="14079" max="14079" width="4.7109375" customWidth="1"/>
    <col min="14080" max="14080" width="21.42578125" customWidth="1"/>
    <col min="14081" max="14081" width="4.85546875" customWidth="1"/>
    <col min="14082" max="14082" width="36.85546875" customWidth="1"/>
    <col min="14083" max="14085" width="6.140625" customWidth="1"/>
    <col min="14086" max="14086" width="5.28515625" customWidth="1"/>
    <col min="14087" max="14087" width="5.5703125" customWidth="1"/>
    <col min="14088" max="14088" width="5.85546875" customWidth="1"/>
    <col min="14089" max="14089" width="6.42578125" customWidth="1"/>
    <col min="14090" max="14090" width="4.85546875" customWidth="1"/>
    <col min="14091" max="14091" width="5.28515625" customWidth="1"/>
    <col min="14092" max="14092" width="6.85546875" customWidth="1"/>
    <col min="14093" max="14093" width="7" customWidth="1"/>
    <col min="14094" max="14094" width="8.42578125" customWidth="1"/>
    <col min="14095" max="14096" width="7.28515625" customWidth="1"/>
    <col min="14097" max="14097" width="8.42578125" customWidth="1"/>
    <col min="14098" max="14098" width="8.5703125" customWidth="1"/>
    <col min="14099" max="14099" width="7.28515625" customWidth="1"/>
    <col min="14100" max="14100" width="4.85546875" customWidth="1"/>
    <col min="14101" max="14101" width="4.42578125" customWidth="1"/>
    <col min="14335" max="14335" width="4.7109375" customWidth="1"/>
    <col min="14336" max="14336" width="21.42578125" customWidth="1"/>
    <col min="14337" max="14337" width="4.85546875" customWidth="1"/>
    <col min="14338" max="14338" width="36.85546875" customWidth="1"/>
    <col min="14339" max="14341" width="6.140625" customWidth="1"/>
    <col min="14342" max="14342" width="5.28515625" customWidth="1"/>
    <col min="14343" max="14343" width="5.5703125" customWidth="1"/>
    <col min="14344" max="14344" width="5.85546875" customWidth="1"/>
    <col min="14345" max="14345" width="6.42578125" customWidth="1"/>
    <col min="14346" max="14346" width="4.85546875" customWidth="1"/>
    <col min="14347" max="14347" width="5.28515625" customWidth="1"/>
    <col min="14348" max="14348" width="6.85546875" customWidth="1"/>
    <col min="14349" max="14349" width="7" customWidth="1"/>
    <col min="14350" max="14350" width="8.42578125" customWidth="1"/>
    <col min="14351" max="14352" width="7.28515625" customWidth="1"/>
    <col min="14353" max="14353" width="8.42578125" customWidth="1"/>
    <col min="14354" max="14354" width="8.5703125" customWidth="1"/>
    <col min="14355" max="14355" width="7.28515625" customWidth="1"/>
    <col min="14356" max="14356" width="4.85546875" customWidth="1"/>
    <col min="14357" max="14357" width="4.42578125" customWidth="1"/>
    <col min="14591" max="14591" width="4.7109375" customWidth="1"/>
    <col min="14592" max="14592" width="21.42578125" customWidth="1"/>
    <col min="14593" max="14593" width="4.85546875" customWidth="1"/>
    <col min="14594" max="14594" width="36.85546875" customWidth="1"/>
    <col min="14595" max="14597" width="6.140625" customWidth="1"/>
    <col min="14598" max="14598" width="5.28515625" customWidth="1"/>
    <col min="14599" max="14599" width="5.5703125" customWidth="1"/>
    <col min="14600" max="14600" width="5.85546875" customWidth="1"/>
    <col min="14601" max="14601" width="6.42578125" customWidth="1"/>
    <col min="14602" max="14602" width="4.85546875" customWidth="1"/>
    <col min="14603" max="14603" width="5.28515625" customWidth="1"/>
    <col min="14604" max="14604" width="6.85546875" customWidth="1"/>
    <col min="14605" max="14605" width="7" customWidth="1"/>
    <col min="14606" max="14606" width="8.42578125" customWidth="1"/>
    <col min="14607" max="14608" width="7.28515625" customWidth="1"/>
    <col min="14609" max="14609" width="8.42578125" customWidth="1"/>
    <col min="14610" max="14610" width="8.5703125" customWidth="1"/>
    <col min="14611" max="14611" width="7.28515625" customWidth="1"/>
    <col min="14612" max="14612" width="4.85546875" customWidth="1"/>
    <col min="14613" max="14613" width="4.42578125" customWidth="1"/>
    <col min="14847" max="14847" width="4.7109375" customWidth="1"/>
    <col min="14848" max="14848" width="21.42578125" customWidth="1"/>
    <col min="14849" max="14849" width="4.85546875" customWidth="1"/>
    <col min="14850" max="14850" width="36.85546875" customWidth="1"/>
    <col min="14851" max="14853" width="6.140625" customWidth="1"/>
    <col min="14854" max="14854" width="5.28515625" customWidth="1"/>
    <col min="14855" max="14855" width="5.5703125" customWidth="1"/>
    <col min="14856" max="14856" width="5.85546875" customWidth="1"/>
    <col min="14857" max="14857" width="6.42578125" customWidth="1"/>
    <col min="14858" max="14858" width="4.85546875" customWidth="1"/>
    <col min="14859" max="14859" width="5.28515625" customWidth="1"/>
    <col min="14860" max="14860" width="6.85546875" customWidth="1"/>
    <col min="14861" max="14861" width="7" customWidth="1"/>
    <col min="14862" max="14862" width="8.42578125" customWidth="1"/>
    <col min="14863" max="14864" width="7.28515625" customWidth="1"/>
    <col min="14865" max="14865" width="8.42578125" customWidth="1"/>
    <col min="14866" max="14866" width="8.5703125" customWidth="1"/>
    <col min="14867" max="14867" width="7.28515625" customWidth="1"/>
    <col min="14868" max="14868" width="4.85546875" customWidth="1"/>
    <col min="14869" max="14869" width="4.42578125" customWidth="1"/>
    <col min="15103" max="15103" width="4.7109375" customWidth="1"/>
    <col min="15104" max="15104" width="21.42578125" customWidth="1"/>
    <col min="15105" max="15105" width="4.85546875" customWidth="1"/>
    <col min="15106" max="15106" width="36.85546875" customWidth="1"/>
    <col min="15107" max="15109" width="6.140625" customWidth="1"/>
    <col min="15110" max="15110" width="5.28515625" customWidth="1"/>
    <col min="15111" max="15111" width="5.5703125" customWidth="1"/>
    <col min="15112" max="15112" width="5.85546875" customWidth="1"/>
    <col min="15113" max="15113" width="6.42578125" customWidth="1"/>
    <col min="15114" max="15114" width="4.85546875" customWidth="1"/>
    <col min="15115" max="15115" width="5.28515625" customWidth="1"/>
    <col min="15116" max="15116" width="6.85546875" customWidth="1"/>
    <col min="15117" max="15117" width="7" customWidth="1"/>
    <col min="15118" max="15118" width="8.42578125" customWidth="1"/>
    <col min="15119" max="15120" width="7.28515625" customWidth="1"/>
    <col min="15121" max="15121" width="8.42578125" customWidth="1"/>
    <col min="15122" max="15122" width="8.5703125" customWidth="1"/>
    <col min="15123" max="15123" width="7.28515625" customWidth="1"/>
    <col min="15124" max="15124" width="4.85546875" customWidth="1"/>
    <col min="15125" max="15125" width="4.42578125" customWidth="1"/>
    <col min="15359" max="15359" width="4.7109375" customWidth="1"/>
    <col min="15360" max="15360" width="21.42578125" customWidth="1"/>
    <col min="15361" max="15361" width="4.85546875" customWidth="1"/>
    <col min="15362" max="15362" width="36.85546875" customWidth="1"/>
    <col min="15363" max="15365" width="6.140625" customWidth="1"/>
    <col min="15366" max="15366" width="5.28515625" customWidth="1"/>
    <col min="15367" max="15367" width="5.5703125" customWidth="1"/>
    <col min="15368" max="15368" width="5.85546875" customWidth="1"/>
    <col min="15369" max="15369" width="6.42578125" customWidth="1"/>
    <col min="15370" max="15370" width="4.85546875" customWidth="1"/>
    <col min="15371" max="15371" width="5.28515625" customWidth="1"/>
    <col min="15372" max="15372" width="6.85546875" customWidth="1"/>
    <col min="15373" max="15373" width="7" customWidth="1"/>
    <col min="15374" max="15374" width="8.42578125" customWidth="1"/>
    <col min="15375" max="15376" width="7.28515625" customWidth="1"/>
    <col min="15377" max="15377" width="8.42578125" customWidth="1"/>
    <col min="15378" max="15378" width="8.5703125" customWidth="1"/>
    <col min="15379" max="15379" width="7.28515625" customWidth="1"/>
    <col min="15380" max="15380" width="4.85546875" customWidth="1"/>
    <col min="15381" max="15381" width="4.42578125" customWidth="1"/>
    <col min="15615" max="15615" width="4.7109375" customWidth="1"/>
    <col min="15616" max="15616" width="21.42578125" customWidth="1"/>
    <col min="15617" max="15617" width="4.85546875" customWidth="1"/>
    <col min="15618" max="15618" width="36.85546875" customWidth="1"/>
    <col min="15619" max="15621" width="6.140625" customWidth="1"/>
    <col min="15622" max="15622" width="5.28515625" customWidth="1"/>
    <col min="15623" max="15623" width="5.5703125" customWidth="1"/>
    <col min="15624" max="15624" width="5.85546875" customWidth="1"/>
    <col min="15625" max="15625" width="6.42578125" customWidth="1"/>
    <col min="15626" max="15626" width="4.85546875" customWidth="1"/>
    <col min="15627" max="15627" width="5.28515625" customWidth="1"/>
    <col min="15628" max="15628" width="6.85546875" customWidth="1"/>
    <col min="15629" max="15629" width="7" customWidth="1"/>
    <col min="15630" max="15630" width="8.42578125" customWidth="1"/>
    <col min="15631" max="15632" width="7.28515625" customWidth="1"/>
    <col min="15633" max="15633" width="8.42578125" customWidth="1"/>
    <col min="15634" max="15634" width="8.5703125" customWidth="1"/>
    <col min="15635" max="15635" width="7.28515625" customWidth="1"/>
    <col min="15636" max="15636" width="4.85546875" customWidth="1"/>
    <col min="15637" max="15637" width="4.42578125" customWidth="1"/>
    <col min="15871" max="15871" width="4.7109375" customWidth="1"/>
    <col min="15872" max="15872" width="21.42578125" customWidth="1"/>
    <col min="15873" max="15873" width="4.85546875" customWidth="1"/>
    <col min="15874" max="15874" width="36.85546875" customWidth="1"/>
    <col min="15875" max="15877" width="6.140625" customWidth="1"/>
    <col min="15878" max="15878" width="5.28515625" customWidth="1"/>
    <col min="15879" max="15879" width="5.5703125" customWidth="1"/>
    <col min="15880" max="15880" width="5.85546875" customWidth="1"/>
    <col min="15881" max="15881" width="6.42578125" customWidth="1"/>
    <col min="15882" max="15882" width="4.85546875" customWidth="1"/>
    <col min="15883" max="15883" width="5.28515625" customWidth="1"/>
    <col min="15884" max="15884" width="6.85546875" customWidth="1"/>
    <col min="15885" max="15885" width="7" customWidth="1"/>
    <col min="15886" max="15886" width="8.42578125" customWidth="1"/>
    <col min="15887" max="15888" width="7.28515625" customWidth="1"/>
    <col min="15889" max="15889" width="8.42578125" customWidth="1"/>
    <col min="15890" max="15890" width="8.5703125" customWidth="1"/>
    <col min="15891" max="15891" width="7.28515625" customWidth="1"/>
    <col min="15892" max="15892" width="4.85546875" customWidth="1"/>
    <col min="15893" max="15893" width="4.42578125" customWidth="1"/>
    <col min="16127" max="16127" width="4.7109375" customWidth="1"/>
    <col min="16128" max="16128" width="21.42578125" customWidth="1"/>
    <col min="16129" max="16129" width="4.85546875" customWidth="1"/>
    <col min="16130" max="16130" width="36.85546875" customWidth="1"/>
    <col min="16131" max="16133" width="6.140625" customWidth="1"/>
    <col min="16134" max="16134" width="5.28515625" customWidth="1"/>
    <col min="16135" max="16135" width="5.5703125" customWidth="1"/>
    <col min="16136" max="16136" width="5.85546875" customWidth="1"/>
    <col min="16137" max="16137" width="6.42578125" customWidth="1"/>
    <col min="16138" max="16138" width="4.85546875" customWidth="1"/>
    <col min="16139" max="16139" width="5.28515625" customWidth="1"/>
    <col min="16140" max="16140" width="6.85546875" customWidth="1"/>
    <col min="16141" max="16141" width="7" customWidth="1"/>
    <col min="16142" max="16142" width="8.42578125" customWidth="1"/>
    <col min="16143" max="16144" width="7.28515625" customWidth="1"/>
    <col min="16145" max="16145" width="8.42578125" customWidth="1"/>
    <col min="16146" max="16146" width="8.5703125" customWidth="1"/>
    <col min="16147" max="16147" width="7.28515625" customWidth="1"/>
    <col min="16148" max="16148" width="4.85546875" customWidth="1"/>
    <col min="16149" max="16149" width="4.42578125" customWidth="1"/>
  </cols>
  <sheetData>
    <row r="2" spans="1:30" ht="22.5" x14ac:dyDescent="0.3">
      <c r="A2" s="10"/>
      <c r="B2" s="385" t="s">
        <v>721</v>
      </c>
      <c r="C2" s="361"/>
      <c r="D2" s="361"/>
      <c r="E2" s="361"/>
      <c r="F2" s="361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spans="1:30" ht="15.75" thickBot="1" x14ac:dyDescent="0.3">
      <c r="A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30" s="13" customFormat="1" ht="51" customHeight="1" x14ac:dyDescent="0.25">
      <c r="A4" s="418" t="s">
        <v>158</v>
      </c>
      <c r="B4" s="418" t="s">
        <v>6</v>
      </c>
      <c r="C4" s="418" t="s">
        <v>162</v>
      </c>
      <c r="D4" s="418" t="s">
        <v>17</v>
      </c>
      <c r="E4" s="418" t="s">
        <v>165</v>
      </c>
      <c r="F4" s="398" t="s">
        <v>161</v>
      </c>
      <c r="G4" s="398"/>
      <c r="H4" s="399"/>
      <c r="I4" s="400" t="s">
        <v>718</v>
      </c>
      <c r="J4" s="401"/>
      <c r="K4" s="401"/>
      <c r="L4" s="401"/>
      <c r="M4" s="401"/>
      <c r="N4" s="402"/>
      <c r="O4" s="400" t="s">
        <v>719</v>
      </c>
      <c r="P4" s="403"/>
      <c r="Q4" s="403"/>
      <c r="R4" s="403"/>
      <c r="S4" s="403"/>
      <c r="T4" s="403"/>
      <c r="U4" s="403"/>
      <c r="V4" s="403"/>
      <c r="W4" s="401"/>
      <c r="X4" s="402"/>
      <c r="Y4" s="397" t="s">
        <v>720</v>
      </c>
      <c r="Z4" s="398"/>
      <c r="AA4" s="399"/>
      <c r="AB4" s="404" t="s">
        <v>160</v>
      </c>
      <c r="AC4" s="405"/>
      <c r="AD4" s="406"/>
    </row>
    <row r="5" spans="1:30" s="13" customFormat="1" ht="16.5" customHeight="1" x14ac:dyDescent="0.25">
      <c r="A5" s="419"/>
      <c r="B5" s="419"/>
      <c r="C5" s="419"/>
      <c r="D5" s="419"/>
      <c r="E5" s="419"/>
      <c r="F5" s="407">
        <v>2017</v>
      </c>
      <c r="G5" s="407">
        <v>2018</v>
      </c>
      <c r="H5" s="395">
        <v>2019</v>
      </c>
      <c r="I5" s="409">
        <v>2017</v>
      </c>
      <c r="J5" s="410"/>
      <c r="K5" s="410"/>
      <c r="L5" s="415"/>
      <c r="M5" s="407">
        <v>2018</v>
      </c>
      <c r="N5" s="395">
        <v>2019</v>
      </c>
      <c r="O5" s="416">
        <v>2017</v>
      </c>
      <c r="P5" s="417"/>
      <c r="Q5" s="417"/>
      <c r="R5" s="417"/>
      <c r="S5" s="417"/>
      <c r="T5" s="417"/>
      <c r="U5" s="417"/>
      <c r="V5" s="397"/>
      <c r="W5" s="407">
        <v>2018</v>
      </c>
      <c r="X5" s="395">
        <v>2019</v>
      </c>
      <c r="Y5" s="409" t="s">
        <v>230</v>
      </c>
      <c r="Z5" s="410"/>
      <c r="AA5" s="411"/>
      <c r="AB5" s="21">
        <v>2017</v>
      </c>
      <c r="AC5" s="12">
        <v>2018</v>
      </c>
      <c r="AD5" s="20">
        <v>2019</v>
      </c>
    </row>
    <row r="6" spans="1:30" s="13" customFormat="1" ht="49.5" customHeight="1" x14ac:dyDescent="0.25">
      <c r="A6" s="420"/>
      <c r="B6" s="420"/>
      <c r="C6" s="420"/>
      <c r="D6" s="420"/>
      <c r="E6" s="420"/>
      <c r="F6" s="408"/>
      <c r="G6" s="408"/>
      <c r="H6" s="396"/>
      <c r="I6" s="362" t="s">
        <v>166</v>
      </c>
      <c r="J6" s="19" t="s">
        <v>167</v>
      </c>
      <c r="K6" s="19" t="s">
        <v>168</v>
      </c>
      <c r="L6" s="19" t="s">
        <v>396</v>
      </c>
      <c r="M6" s="408"/>
      <c r="N6" s="396"/>
      <c r="O6" s="362" t="s">
        <v>166</v>
      </c>
      <c r="P6" s="19" t="s">
        <v>169</v>
      </c>
      <c r="Q6" s="19" t="s">
        <v>170</v>
      </c>
      <c r="R6" s="19" t="s">
        <v>171</v>
      </c>
      <c r="S6" s="19" t="s">
        <v>172</v>
      </c>
      <c r="T6" s="19" t="s">
        <v>173</v>
      </c>
      <c r="U6" s="19" t="s">
        <v>174</v>
      </c>
      <c r="V6" s="19" t="s">
        <v>175</v>
      </c>
      <c r="W6" s="408"/>
      <c r="X6" s="396"/>
      <c r="Y6" s="382">
        <v>2017</v>
      </c>
      <c r="Z6" s="383">
        <v>2018</v>
      </c>
      <c r="AA6" s="384">
        <v>2019</v>
      </c>
      <c r="AB6" s="21"/>
      <c r="AC6" s="12"/>
      <c r="AD6" s="20"/>
    </row>
    <row r="7" spans="1:30" s="13" customFormat="1" ht="38.25" customHeight="1" x14ac:dyDescent="0.25">
      <c r="A7" s="363">
        <v>1</v>
      </c>
      <c r="B7" s="18" t="s">
        <v>145</v>
      </c>
      <c r="C7" s="364" t="s">
        <v>85</v>
      </c>
      <c r="D7" s="363" t="s">
        <v>148</v>
      </c>
      <c r="E7" s="363" t="s">
        <v>163</v>
      </c>
      <c r="F7" s="363">
        <v>72</v>
      </c>
      <c r="G7" s="363">
        <v>72</v>
      </c>
      <c r="H7" s="363">
        <v>72</v>
      </c>
      <c r="I7" s="365">
        <f>SUM(J7:L7)</f>
        <v>775.89461073273435</v>
      </c>
      <c r="J7" s="386"/>
      <c r="K7" s="386">
        <v>488.69412429378548</v>
      </c>
      <c r="L7" s="386">
        <v>287.20048643894887</v>
      </c>
      <c r="M7" s="366">
        <f>I7</f>
        <v>775.89461073273435</v>
      </c>
      <c r="N7" s="367">
        <f>M7</f>
        <v>775.89461073273435</v>
      </c>
      <c r="O7" s="365">
        <f>SUM(P7:V7)</f>
        <v>1497.0617522277969</v>
      </c>
      <c r="P7" s="388">
        <v>542.07093355932216</v>
      </c>
      <c r="Q7" s="388">
        <v>258.62341569898308</v>
      </c>
      <c r="R7" s="388">
        <v>153.79190847457627</v>
      </c>
      <c r="S7" s="388">
        <v>31.830508474576273</v>
      </c>
      <c r="T7" s="388">
        <v>2.3728813559322037</v>
      </c>
      <c r="U7" s="388"/>
      <c r="V7" s="388">
        <v>508.37210466440678</v>
      </c>
      <c r="W7" s="368">
        <f>O7</f>
        <v>1497.0617522277969</v>
      </c>
      <c r="X7" s="369">
        <f>W7</f>
        <v>1497.0617522277969</v>
      </c>
      <c r="Y7" s="370">
        <f>SUM(I7+O7)</f>
        <v>2272.9563629605314</v>
      </c>
      <c r="Z7" s="368">
        <f>SUM(M7+W7)</f>
        <v>2272.9563629605314</v>
      </c>
      <c r="AA7" s="371">
        <f>SUM(N7+X7)</f>
        <v>2272.9563629605314</v>
      </c>
      <c r="AB7" s="22">
        <f>Y7*F7</f>
        <v>163652.85813315827</v>
      </c>
      <c r="AC7" s="17">
        <f t="shared" ref="AC7:AD7" si="0">Z7*G7</f>
        <v>163652.85813315827</v>
      </c>
      <c r="AD7" s="23">
        <f t="shared" si="0"/>
        <v>163652.85813315827</v>
      </c>
    </row>
    <row r="8" spans="1:30" s="13" customFormat="1" ht="47.25" x14ac:dyDescent="0.25">
      <c r="A8" s="363">
        <v>2</v>
      </c>
      <c r="B8" s="18" t="s">
        <v>143</v>
      </c>
      <c r="C8" s="364" t="s">
        <v>74</v>
      </c>
      <c r="D8" s="363" t="s">
        <v>348</v>
      </c>
      <c r="E8" s="363" t="s">
        <v>163</v>
      </c>
      <c r="F8" s="363">
        <v>72</v>
      </c>
      <c r="G8" s="363">
        <v>72</v>
      </c>
      <c r="H8" s="363">
        <v>72</v>
      </c>
      <c r="I8" s="365">
        <f t="shared" ref="I8:I17" si="1">SUM(J8:L8)</f>
        <v>10145.785714285714</v>
      </c>
      <c r="J8" s="386"/>
      <c r="K8" s="386">
        <v>0</v>
      </c>
      <c r="L8" s="386">
        <v>10145.785714285714</v>
      </c>
      <c r="M8" s="366">
        <f t="shared" ref="M8:M17" si="2">I8</f>
        <v>10145.785714285714</v>
      </c>
      <c r="N8" s="367">
        <f t="shared" ref="N8:N17" si="3">M8</f>
        <v>10145.785714285714</v>
      </c>
      <c r="O8" s="365">
        <f t="shared" ref="O8:O17" si="4">SUM(P8:V8)</f>
        <v>0</v>
      </c>
      <c r="P8" s="388">
        <v>0</v>
      </c>
      <c r="Q8" s="388">
        <v>0</v>
      </c>
      <c r="R8" s="388">
        <v>0</v>
      </c>
      <c r="S8" s="388">
        <v>0</v>
      </c>
      <c r="T8" s="388">
        <v>0</v>
      </c>
      <c r="U8" s="388"/>
      <c r="V8" s="388">
        <v>0</v>
      </c>
      <c r="W8" s="368">
        <f t="shared" ref="W8:W17" si="5">O8</f>
        <v>0</v>
      </c>
      <c r="X8" s="369">
        <f t="shared" ref="X8:X17" si="6">W8</f>
        <v>0</v>
      </c>
      <c r="Y8" s="370">
        <f t="shared" ref="Y8:Y17" si="7">SUM(I8+O8)</f>
        <v>10145.785714285714</v>
      </c>
      <c r="Z8" s="368">
        <f t="shared" ref="Z8:Z17" si="8">SUM(M8+W8)</f>
        <v>10145.785714285714</v>
      </c>
      <c r="AA8" s="371">
        <f t="shared" ref="AA8:AA17" si="9">SUM(N8+X8)</f>
        <v>10145.785714285714</v>
      </c>
      <c r="AB8" s="22">
        <f t="shared" ref="AB8:AB17" si="10">Y8*F8</f>
        <v>730496.57142857136</v>
      </c>
      <c r="AC8" s="17">
        <f t="shared" ref="AC8:AC17" si="11">Z8*G8</f>
        <v>730496.57142857136</v>
      </c>
      <c r="AD8" s="23">
        <f t="shared" ref="AD8:AD17" si="12">AA8*H8</f>
        <v>730496.57142857136</v>
      </c>
    </row>
    <row r="9" spans="1:30" s="13" customFormat="1" ht="47.25" x14ac:dyDescent="0.25">
      <c r="A9" s="363">
        <v>3</v>
      </c>
      <c r="B9" s="18" t="s">
        <v>146</v>
      </c>
      <c r="C9" s="364" t="s">
        <v>105</v>
      </c>
      <c r="D9" s="363" t="s">
        <v>148</v>
      </c>
      <c r="E9" s="363" t="s">
        <v>163</v>
      </c>
      <c r="F9" s="363">
        <v>667</v>
      </c>
      <c r="G9" s="363">
        <v>667</v>
      </c>
      <c r="H9" s="363">
        <v>667</v>
      </c>
      <c r="I9" s="365">
        <f t="shared" si="1"/>
        <v>6506.14059709507</v>
      </c>
      <c r="J9" s="386"/>
      <c r="K9" s="386">
        <v>4398.2471186440689</v>
      </c>
      <c r="L9" s="386">
        <v>2107.8934784510011</v>
      </c>
      <c r="M9" s="366">
        <f t="shared" si="2"/>
        <v>6506.14059709507</v>
      </c>
      <c r="N9" s="367">
        <f t="shared" si="3"/>
        <v>6506.14059709507</v>
      </c>
      <c r="O9" s="365">
        <f t="shared" si="4"/>
        <v>13473.55577005017</v>
      </c>
      <c r="P9" s="388">
        <v>4878.6384020338992</v>
      </c>
      <c r="Q9" s="388">
        <v>2327.6107412908477</v>
      </c>
      <c r="R9" s="388">
        <v>1384.1271762711863</v>
      </c>
      <c r="S9" s="388">
        <v>286.47457627118644</v>
      </c>
      <c r="T9" s="388">
        <v>21.35593220338983</v>
      </c>
      <c r="U9" s="388"/>
      <c r="V9" s="388">
        <v>4575.3489419796606</v>
      </c>
      <c r="W9" s="368">
        <f t="shared" si="5"/>
        <v>13473.55577005017</v>
      </c>
      <c r="X9" s="369">
        <f t="shared" si="6"/>
        <v>13473.55577005017</v>
      </c>
      <c r="Y9" s="370">
        <f t="shared" si="7"/>
        <v>19979.696367145239</v>
      </c>
      <c r="Z9" s="368">
        <f t="shared" si="8"/>
        <v>19979.696367145239</v>
      </c>
      <c r="AA9" s="371">
        <f t="shared" si="9"/>
        <v>19979.696367145239</v>
      </c>
      <c r="AB9" s="22">
        <f t="shared" si="10"/>
        <v>13326457.476885874</v>
      </c>
      <c r="AC9" s="17">
        <f t="shared" si="11"/>
        <v>13326457.476885874</v>
      </c>
      <c r="AD9" s="23">
        <f t="shared" si="12"/>
        <v>13326457.476885874</v>
      </c>
    </row>
    <row r="10" spans="1:30" s="13" customFormat="1" ht="47.25" x14ac:dyDescent="0.25">
      <c r="A10" s="363">
        <v>4</v>
      </c>
      <c r="B10" s="18" t="s">
        <v>144</v>
      </c>
      <c r="C10" s="364" t="s">
        <v>93</v>
      </c>
      <c r="D10" s="363" t="s">
        <v>348</v>
      </c>
      <c r="E10" s="363" t="s">
        <v>163</v>
      </c>
      <c r="F10" s="363">
        <v>667</v>
      </c>
      <c r="G10" s="363">
        <v>667</v>
      </c>
      <c r="H10" s="363">
        <v>667</v>
      </c>
      <c r="I10" s="365">
        <f t="shared" si="1"/>
        <v>13807.063557312253</v>
      </c>
      <c r="J10" s="386"/>
      <c r="K10" s="386">
        <v>0</v>
      </c>
      <c r="L10" s="386">
        <v>13807.063557312253</v>
      </c>
      <c r="M10" s="366">
        <f t="shared" si="2"/>
        <v>13807.063557312253</v>
      </c>
      <c r="N10" s="367">
        <f t="shared" si="3"/>
        <v>13807.063557312253</v>
      </c>
      <c r="O10" s="365">
        <f t="shared" si="4"/>
        <v>0</v>
      </c>
      <c r="P10" s="388">
        <v>0</v>
      </c>
      <c r="Q10" s="388">
        <v>0</v>
      </c>
      <c r="R10" s="388">
        <v>0</v>
      </c>
      <c r="S10" s="388">
        <v>0</v>
      </c>
      <c r="T10" s="388">
        <v>0</v>
      </c>
      <c r="U10" s="388"/>
      <c r="V10" s="388">
        <v>0</v>
      </c>
      <c r="W10" s="368">
        <f t="shared" si="5"/>
        <v>0</v>
      </c>
      <c r="X10" s="369">
        <f t="shared" si="6"/>
        <v>0</v>
      </c>
      <c r="Y10" s="370">
        <f t="shared" si="7"/>
        <v>13807.063557312253</v>
      </c>
      <c r="Z10" s="368">
        <f t="shared" si="8"/>
        <v>13807.063557312253</v>
      </c>
      <c r="AA10" s="371">
        <f t="shared" si="9"/>
        <v>13807.063557312253</v>
      </c>
      <c r="AB10" s="22">
        <f t="shared" si="10"/>
        <v>9209311.3927272726</v>
      </c>
      <c r="AC10" s="17">
        <f t="shared" si="11"/>
        <v>9209311.3927272726</v>
      </c>
      <c r="AD10" s="23">
        <f t="shared" si="12"/>
        <v>9209311.3927272726</v>
      </c>
    </row>
    <row r="11" spans="1:30" s="13" customFormat="1" ht="38.25" customHeight="1" x14ac:dyDescent="0.25">
      <c r="A11" s="363">
        <v>5</v>
      </c>
      <c r="B11" s="18" t="s">
        <v>137</v>
      </c>
      <c r="C11" s="364" t="s">
        <v>135</v>
      </c>
      <c r="D11" s="363" t="s">
        <v>152</v>
      </c>
      <c r="E11" s="363" t="s">
        <v>163</v>
      </c>
      <c r="F11" s="363">
        <v>771</v>
      </c>
      <c r="G11" s="363">
        <v>771</v>
      </c>
      <c r="H11" s="363">
        <v>771</v>
      </c>
      <c r="I11" s="365">
        <f t="shared" si="1"/>
        <v>8964.9765428571427</v>
      </c>
      <c r="J11" s="386"/>
      <c r="K11" s="386">
        <f>'4-МЗиОЦДИ'!M37</f>
        <v>59.670967741935478</v>
      </c>
      <c r="L11" s="386">
        <f>'5-ИНЗ'!M49</f>
        <v>8905.3055751152078</v>
      </c>
      <c r="M11" s="366">
        <f t="shared" si="2"/>
        <v>8964.9765428571427</v>
      </c>
      <c r="N11" s="367">
        <f t="shared" si="3"/>
        <v>8964.9765428571427</v>
      </c>
      <c r="O11" s="365">
        <f t="shared" si="4"/>
        <v>5188.7758273917052</v>
      </c>
      <c r="P11" s="388">
        <f>'7-КУ'!O18</f>
        <v>1917.4945886820278</v>
      </c>
      <c r="Q11" s="388">
        <f>'8-СНИ'!O24</f>
        <v>769.16196866359451</v>
      </c>
      <c r="R11" s="388">
        <f>'9-СОЦДИ'!O26</f>
        <v>398.37797235023049</v>
      </c>
      <c r="S11" s="388">
        <f>'11-УС'!O18</f>
        <v>69.791646082949313</v>
      </c>
      <c r="T11" s="388">
        <f>'12-ТУ'!O18</f>
        <v>604.50140829493091</v>
      </c>
      <c r="U11" s="388"/>
      <c r="V11" s="388">
        <f>'15-ПНЗ'!O23</f>
        <v>1429.4482433179719</v>
      </c>
      <c r="W11" s="368">
        <f t="shared" si="5"/>
        <v>5188.7758273917052</v>
      </c>
      <c r="X11" s="369">
        <f t="shared" si="6"/>
        <v>5188.7758273917052</v>
      </c>
      <c r="Y11" s="370">
        <f t="shared" si="7"/>
        <v>14153.752370248847</v>
      </c>
      <c r="Z11" s="368">
        <f t="shared" si="8"/>
        <v>14153.752370248847</v>
      </c>
      <c r="AA11" s="371">
        <f t="shared" si="9"/>
        <v>14153.752370248847</v>
      </c>
      <c r="AB11" s="22">
        <f t="shared" si="10"/>
        <v>10912543.077461861</v>
      </c>
      <c r="AC11" s="17">
        <f t="shared" si="11"/>
        <v>10912543.077461861</v>
      </c>
      <c r="AD11" s="23">
        <f t="shared" si="12"/>
        <v>10912543.077461861</v>
      </c>
    </row>
    <row r="12" spans="1:30" s="13" customFormat="1" ht="39" customHeight="1" x14ac:dyDescent="0.25">
      <c r="A12" s="363">
        <v>6</v>
      </c>
      <c r="B12" s="18" t="s">
        <v>24</v>
      </c>
      <c r="C12" s="364" t="s">
        <v>22</v>
      </c>
      <c r="D12" s="363" t="s">
        <v>150</v>
      </c>
      <c r="E12" s="363" t="s">
        <v>163</v>
      </c>
      <c r="F12" s="363">
        <v>930</v>
      </c>
      <c r="G12" s="363">
        <v>930</v>
      </c>
      <c r="H12" s="363">
        <v>930</v>
      </c>
      <c r="I12" s="365">
        <f t="shared" si="1"/>
        <v>10244.830786298004</v>
      </c>
      <c r="J12" s="386"/>
      <c r="K12" s="386">
        <f>'4-МЗиОЦДИ'!N37</f>
        <v>68.195391705069127</v>
      </c>
      <c r="L12" s="386">
        <f>'5-ИНЗ'!N49</f>
        <v>10176.635394592935</v>
      </c>
      <c r="M12" s="366">
        <f t="shared" si="2"/>
        <v>10244.830786298004</v>
      </c>
      <c r="N12" s="367">
        <f t="shared" si="3"/>
        <v>10244.830786298004</v>
      </c>
      <c r="O12" s="365">
        <f t="shared" si="4"/>
        <v>5837.3728058156676</v>
      </c>
      <c r="P12" s="388">
        <f>'7-КУ'!P18</f>
        <v>2157.1814122672813</v>
      </c>
      <c r="Q12" s="388">
        <f>'8-СНИ'!P24</f>
        <v>865.30721474654376</v>
      </c>
      <c r="R12" s="388">
        <f>'9-СОЦДИ'!P26</f>
        <v>448.17521889400928</v>
      </c>
      <c r="S12" s="388">
        <f>'11-УС'!P18</f>
        <v>78.515601843317967</v>
      </c>
      <c r="T12" s="388">
        <f>'12-ТУ'!P18</f>
        <v>680.06408433179729</v>
      </c>
      <c r="U12" s="388"/>
      <c r="V12" s="388">
        <f>'15-ПНЗ'!P23</f>
        <v>1608.1292737327183</v>
      </c>
      <c r="W12" s="368">
        <f t="shared" si="5"/>
        <v>5837.3728058156676</v>
      </c>
      <c r="X12" s="369">
        <f t="shared" si="6"/>
        <v>5837.3728058156676</v>
      </c>
      <c r="Y12" s="370">
        <f t="shared" si="7"/>
        <v>16082.20359211367</v>
      </c>
      <c r="Z12" s="368">
        <f t="shared" si="8"/>
        <v>16082.20359211367</v>
      </c>
      <c r="AA12" s="371">
        <f t="shared" si="9"/>
        <v>16082.20359211367</v>
      </c>
      <c r="AB12" s="22">
        <f t="shared" si="10"/>
        <v>14956449.340665713</v>
      </c>
      <c r="AC12" s="17">
        <f t="shared" si="11"/>
        <v>14956449.340665713</v>
      </c>
      <c r="AD12" s="23">
        <f t="shared" si="12"/>
        <v>14956449.340665713</v>
      </c>
    </row>
    <row r="13" spans="1:30" s="13" customFormat="1" ht="30" customHeight="1" x14ac:dyDescent="0.25">
      <c r="A13" s="363">
        <v>7</v>
      </c>
      <c r="B13" s="18" t="s">
        <v>100</v>
      </c>
      <c r="C13" s="364" t="s">
        <v>98</v>
      </c>
      <c r="D13" s="363" t="s">
        <v>149</v>
      </c>
      <c r="E13" s="363" t="s">
        <v>163</v>
      </c>
      <c r="F13" s="363">
        <v>102</v>
      </c>
      <c r="G13" s="363">
        <v>102</v>
      </c>
      <c r="H13" s="363">
        <v>102</v>
      </c>
      <c r="I13" s="365">
        <f t="shared" si="1"/>
        <v>2131.0914594777269</v>
      </c>
      <c r="J13" s="386"/>
      <c r="K13" s="386">
        <f>'4-МЗиОЦДИ'!O37</f>
        <v>14.207373271889402</v>
      </c>
      <c r="L13" s="386">
        <f>'5-ИНЗ'!O49</f>
        <v>2116.8840862058373</v>
      </c>
      <c r="M13" s="366">
        <f t="shared" si="2"/>
        <v>2131.0914594777269</v>
      </c>
      <c r="N13" s="367">
        <f t="shared" si="3"/>
        <v>2131.0914594777269</v>
      </c>
      <c r="O13" s="365">
        <f t="shared" si="4"/>
        <v>1167.4745611631333</v>
      </c>
      <c r="P13" s="388">
        <f>'7-КУ'!Q18</f>
        <v>431.43628245345627</v>
      </c>
      <c r="Q13" s="388">
        <f>'8-СНИ'!Q24</f>
        <v>173.06144294930874</v>
      </c>
      <c r="R13" s="388">
        <f>'9-СОЦДИ'!Q26</f>
        <v>89.635043778801844</v>
      </c>
      <c r="S13" s="388">
        <f>'11-УС'!Q18</f>
        <v>15.703120368663594</v>
      </c>
      <c r="T13" s="388">
        <f>'12-ТУ'!Q18</f>
        <v>136.01281686635946</v>
      </c>
      <c r="U13" s="388"/>
      <c r="V13" s="388">
        <f>'15-ПНЗ'!Q23</f>
        <v>321.62585474654361</v>
      </c>
      <c r="W13" s="368">
        <f t="shared" si="5"/>
        <v>1167.4745611631333</v>
      </c>
      <c r="X13" s="369">
        <f t="shared" si="6"/>
        <v>1167.4745611631333</v>
      </c>
      <c r="Y13" s="370">
        <f t="shared" si="7"/>
        <v>3298.5660206408602</v>
      </c>
      <c r="Z13" s="368">
        <f t="shared" si="8"/>
        <v>3298.5660206408602</v>
      </c>
      <c r="AA13" s="371">
        <f t="shared" si="9"/>
        <v>3298.5660206408602</v>
      </c>
      <c r="AB13" s="22">
        <f t="shared" si="10"/>
        <v>336453.73410536774</v>
      </c>
      <c r="AC13" s="17">
        <f>Z13*G13</f>
        <v>336453.73410536774</v>
      </c>
      <c r="AD13" s="23">
        <f t="shared" si="12"/>
        <v>336453.73410536774</v>
      </c>
    </row>
    <row r="14" spans="1:30" s="13" customFormat="1" ht="32.25" customHeight="1" x14ac:dyDescent="0.25">
      <c r="A14" s="363">
        <v>8</v>
      </c>
      <c r="B14" s="18" t="s">
        <v>39</v>
      </c>
      <c r="C14" s="364" t="s">
        <v>37</v>
      </c>
      <c r="D14" s="363" t="s">
        <v>141</v>
      </c>
      <c r="E14" s="363" t="s">
        <v>163</v>
      </c>
      <c r="F14" s="363">
        <v>50</v>
      </c>
      <c r="G14" s="363">
        <v>50</v>
      </c>
      <c r="H14" s="363">
        <v>50</v>
      </c>
      <c r="I14" s="365">
        <f t="shared" si="1"/>
        <v>24065.199999999997</v>
      </c>
      <c r="J14" s="386"/>
      <c r="K14" s="386"/>
      <c r="L14" s="386">
        <f>'5-ИНЗ'!P49</f>
        <v>24065.199999999997</v>
      </c>
      <c r="M14" s="366">
        <f t="shared" si="2"/>
        <v>24065.199999999997</v>
      </c>
      <c r="N14" s="367">
        <f t="shared" si="3"/>
        <v>24065.199999999997</v>
      </c>
      <c r="O14" s="365">
        <f t="shared" si="4"/>
        <v>518.87758273917052</v>
      </c>
      <c r="P14" s="388">
        <f>'7-КУ'!R18</f>
        <v>191.74945886820279</v>
      </c>
      <c r="Q14" s="388">
        <f>'8-СНИ'!R24</f>
        <v>76.916196866359442</v>
      </c>
      <c r="R14" s="388">
        <f>'9-СОЦДИ'!R26</f>
        <v>39.837797235023046</v>
      </c>
      <c r="S14" s="388">
        <f>'11-УС'!R18</f>
        <v>6.9791646082949308</v>
      </c>
      <c r="T14" s="388">
        <f>'12-ТУ'!R18</f>
        <v>60.450140829493094</v>
      </c>
      <c r="U14" s="388"/>
      <c r="V14" s="388">
        <f>'15-ПНЗ'!R23</f>
        <v>142.94482433179718</v>
      </c>
      <c r="W14" s="368">
        <f t="shared" si="5"/>
        <v>518.87758273917052</v>
      </c>
      <c r="X14" s="369">
        <f t="shared" si="6"/>
        <v>518.87758273917052</v>
      </c>
      <c r="Y14" s="370">
        <f t="shared" si="7"/>
        <v>24584.077582739166</v>
      </c>
      <c r="Z14" s="368">
        <f t="shared" si="8"/>
        <v>24584.077582739166</v>
      </c>
      <c r="AA14" s="371">
        <f t="shared" si="9"/>
        <v>24584.077582739166</v>
      </c>
      <c r="AB14" s="22">
        <f t="shared" si="10"/>
        <v>1229203.8791369584</v>
      </c>
      <c r="AC14" s="17">
        <f t="shared" si="11"/>
        <v>1229203.8791369584</v>
      </c>
      <c r="AD14" s="23">
        <f t="shared" si="12"/>
        <v>1229203.8791369584</v>
      </c>
    </row>
    <row r="15" spans="1:30" s="13" customFormat="1" ht="30.75" customHeight="1" x14ac:dyDescent="0.25">
      <c r="A15" s="363">
        <v>9</v>
      </c>
      <c r="B15" s="18" t="s">
        <v>716</v>
      </c>
      <c r="C15" s="364" t="s">
        <v>107</v>
      </c>
      <c r="D15" s="363" t="s">
        <v>223</v>
      </c>
      <c r="E15" s="363" t="s">
        <v>163</v>
      </c>
      <c r="F15" s="372">
        <v>1068</v>
      </c>
      <c r="G15" s="372">
        <v>1068</v>
      </c>
      <c r="H15" s="372">
        <v>1068</v>
      </c>
      <c r="I15" s="365">
        <f t="shared" si="1"/>
        <v>6370.9205281129853</v>
      </c>
      <c r="J15" s="386">
        <v>5714.3463370786521</v>
      </c>
      <c r="K15" s="386">
        <v>169.74871933621932</v>
      </c>
      <c r="L15" s="386">
        <v>486.82547169811323</v>
      </c>
      <c r="M15" s="366">
        <f t="shared" si="2"/>
        <v>6370.9205281129853</v>
      </c>
      <c r="N15" s="367">
        <f t="shared" si="3"/>
        <v>6370.9205281129853</v>
      </c>
      <c r="O15" s="365">
        <f t="shared" si="4"/>
        <v>7600.2663022471907</v>
      </c>
      <c r="P15" s="388">
        <v>736.60487378277151</v>
      </c>
      <c r="Q15" s="388">
        <v>233.36629213483147</v>
      </c>
      <c r="R15" s="388">
        <v>236.88544007490634</v>
      </c>
      <c r="S15" s="388">
        <v>62.075056179775281</v>
      </c>
      <c r="T15" s="388">
        <v>571.48323033707868</v>
      </c>
      <c r="U15" s="388">
        <v>5480.1677393258424</v>
      </c>
      <c r="V15" s="388">
        <v>279.68367041198502</v>
      </c>
      <c r="W15" s="368">
        <f t="shared" si="5"/>
        <v>7600.2663022471907</v>
      </c>
      <c r="X15" s="369">
        <f t="shared" si="6"/>
        <v>7600.2663022471907</v>
      </c>
      <c r="Y15" s="370">
        <f t="shared" si="7"/>
        <v>13971.186830360177</v>
      </c>
      <c r="Z15" s="368">
        <f t="shared" si="8"/>
        <v>13971.186830360177</v>
      </c>
      <c r="AA15" s="371">
        <f t="shared" si="9"/>
        <v>13971.186830360177</v>
      </c>
      <c r="AB15" s="22">
        <f t="shared" si="10"/>
        <v>14921227.534824669</v>
      </c>
      <c r="AC15" s="17">
        <f t="shared" si="11"/>
        <v>14921227.534824669</v>
      </c>
      <c r="AD15" s="23">
        <f t="shared" si="12"/>
        <v>14921227.534824669</v>
      </c>
    </row>
    <row r="16" spans="1:30" s="13" customFormat="1" ht="31.5" customHeight="1" x14ac:dyDescent="0.25">
      <c r="A16" s="363">
        <v>10</v>
      </c>
      <c r="B16" s="18" t="s">
        <v>717</v>
      </c>
      <c r="C16" s="364" t="s">
        <v>107</v>
      </c>
      <c r="D16" s="363" t="s">
        <v>142</v>
      </c>
      <c r="E16" s="363" t="s">
        <v>163</v>
      </c>
      <c r="F16" s="372">
        <v>120</v>
      </c>
      <c r="G16" s="372">
        <v>120</v>
      </c>
      <c r="H16" s="372">
        <v>120</v>
      </c>
      <c r="I16" s="365">
        <f t="shared" si="1"/>
        <v>19270.081028666667</v>
      </c>
      <c r="J16" s="387">
        <v>19057.414362</v>
      </c>
      <c r="K16" s="386">
        <v>0</v>
      </c>
      <c r="L16" s="386">
        <v>212.66666666666666</v>
      </c>
      <c r="M16" s="366">
        <f t="shared" si="2"/>
        <v>19270.081028666667</v>
      </c>
      <c r="N16" s="367">
        <f t="shared" si="3"/>
        <v>19270.081028666667</v>
      </c>
      <c r="O16" s="365">
        <f t="shared" si="4"/>
        <v>17955.51783666667</v>
      </c>
      <c r="P16" s="388">
        <v>2936.5533533333337</v>
      </c>
      <c r="Q16" s="388">
        <v>214.83699999999999</v>
      </c>
      <c r="R16" s="388">
        <v>1022.9455833333333</v>
      </c>
      <c r="S16" s="388">
        <v>350.70699999999999</v>
      </c>
      <c r="T16" s="388">
        <v>43.333333333333336</v>
      </c>
      <c r="U16" s="389">
        <v>12530.708400000001</v>
      </c>
      <c r="V16" s="388">
        <v>856.43316666666692</v>
      </c>
      <c r="W16" s="368">
        <f t="shared" si="5"/>
        <v>17955.51783666667</v>
      </c>
      <c r="X16" s="369">
        <f t="shared" si="6"/>
        <v>17955.51783666667</v>
      </c>
      <c r="Y16" s="370">
        <f t="shared" si="7"/>
        <v>37225.598865333333</v>
      </c>
      <c r="Z16" s="368">
        <f t="shared" si="8"/>
        <v>37225.598865333333</v>
      </c>
      <c r="AA16" s="371">
        <f t="shared" si="9"/>
        <v>37225.598865333333</v>
      </c>
      <c r="AB16" s="22">
        <f t="shared" si="10"/>
        <v>4467071.8638399998</v>
      </c>
      <c r="AC16" s="17">
        <f t="shared" si="11"/>
        <v>4467071.8638399998</v>
      </c>
      <c r="AD16" s="23">
        <f t="shared" si="12"/>
        <v>4467071.8638399998</v>
      </c>
    </row>
    <row r="17" spans="1:30" s="13" customFormat="1" ht="45.75" customHeight="1" x14ac:dyDescent="0.25">
      <c r="A17" s="373">
        <v>11</v>
      </c>
      <c r="B17" s="24" t="s">
        <v>127</v>
      </c>
      <c r="C17" s="374" t="s">
        <v>125</v>
      </c>
      <c r="D17" s="373" t="s">
        <v>131</v>
      </c>
      <c r="E17" s="363" t="s">
        <v>163</v>
      </c>
      <c r="F17" s="373">
        <v>298</v>
      </c>
      <c r="G17" s="373">
        <v>298</v>
      </c>
      <c r="H17" s="373">
        <v>298</v>
      </c>
      <c r="I17" s="375">
        <f t="shared" si="1"/>
        <v>7444.8124001278366</v>
      </c>
      <c r="J17" s="387">
        <v>6134.2550335570468</v>
      </c>
      <c r="K17" s="387">
        <v>167.78523489932886</v>
      </c>
      <c r="L17" s="387">
        <v>1142.7721316714606</v>
      </c>
      <c r="M17" s="376">
        <f t="shared" si="2"/>
        <v>7444.8124001278366</v>
      </c>
      <c r="N17" s="377">
        <f t="shared" si="3"/>
        <v>7444.8124001278366</v>
      </c>
      <c r="O17" s="375">
        <f t="shared" si="4"/>
        <v>5833.6396957321067</v>
      </c>
      <c r="P17" s="389">
        <v>63.422577181208055</v>
      </c>
      <c r="Q17" s="389">
        <v>48.073133154362424</v>
      </c>
      <c r="R17" s="389">
        <v>425.50067114093963</v>
      </c>
      <c r="S17" s="389">
        <v>155.03355704697987</v>
      </c>
      <c r="T17" s="389">
        <v>6.4429530201342287</v>
      </c>
      <c r="U17" s="389">
        <v>5132.7828483221483</v>
      </c>
      <c r="V17" s="389">
        <v>2.3839558663340243</v>
      </c>
      <c r="W17" s="378">
        <f t="shared" si="5"/>
        <v>5833.6396957321067</v>
      </c>
      <c r="X17" s="379">
        <f t="shared" si="6"/>
        <v>5833.6396957321067</v>
      </c>
      <c r="Y17" s="380">
        <f t="shared" si="7"/>
        <v>13278.452095859942</v>
      </c>
      <c r="Z17" s="378">
        <f t="shared" si="8"/>
        <v>13278.452095859942</v>
      </c>
      <c r="AA17" s="381">
        <f t="shared" si="9"/>
        <v>13278.452095859942</v>
      </c>
      <c r="AB17" s="26">
        <f t="shared" si="10"/>
        <v>3956978.7245662627</v>
      </c>
      <c r="AC17" s="25">
        <f t="shared" si="11"/>
        <v>3956978.7245662627</v>
      </c>
      <c r="AD17" s="27">
        <f t="shared" si="12"/>
        <v>3956978.7245662627</v>
      </c>
    </row>
    <row r="18" spans="1:30" s="16" customFormat="1" ht="17.25" hidden="1" thickBot="1" x14ac:dyDescent="0.3">
      <c r="A18" s="412" t="s">
        <v>157</v>
      </c>
      <c r="B18" s="413"/>
      <c r="C18" s="413"/>
      <c r="D18" s="413"/>
      <c r="E18" s="414"/>
      <c r="F18" s="28" t="s">
        <v>164</v>
      </c>
      <c r="G18" s="28" t="s">
        <v>164</v>
      </c>
      <c r="H18" s="29" t="s">
        <v>164</v>
      </c>
      <c r="I18" s="319" t="s">
        <v>164</v>
      </c>
      <c r="J18" s="319" t="s">
        <v>164</v>
      </c>
      <c r="K18" s="319" t="s">
        <v>164</v>
      </c>
      <c r="L18" s="319" t="s">
        <v>164</v>
      </c>
      <c r="M18" s="319" t="s">
        <v>164</v>
      </c>
      <c r="N18" s="319" t="s">
        <v>164</v>
      </c>
      <c r="O18" s="319" t="s">
        <v>164</v>
      </c>
      <c r="P18" s="319" t="s">
        <v>164</v>
      </c>
      <c r="Q18" s="319" t="s">
        <v>164</v>
      </c>
      <c r="R18" s="319" t="s">
        <v>164</v>
      </c>
      <c r="S18" s="319" t="s">
        <v>164</v>
      </c>
      <c r="T18" s="319" t="s">
        <v>164</v>
      </c>
      <c r="U18" s="319" t="s">
        <v>164</v>
      </c>
      <c r="V18" s="319" t="s">
        <v>164</v>
      </c>
      <c r="W18" s="319" t="s">
        <v>164</v>
      </c>
      <c r="X18" s="319" t="s">
        <v>164</v>
      </c>
      <c r="Y18" s="319" t="s">
        <v>164</v>
      </c>
      <c r="Z18" s="319" t="s">
        <v>164</v>
      </c>
      <c r="AA18" s="319" t="s">
        <v>164</v>
      </c>
      <c r="AB18" s="31">
        <f t="shared" ref="AB18:AD18" si="13">SUM(AB7:AB17)</f>
        <v>74209846.453775719</v>
      </c>
      <c r="AC18" s="30">
        <f t="shared" si="13"/>
        <v>74209846.453775719</v>
      </c>
      <c r="AD18" s="32">
        <f t="shared" si="13"/>
        <v>74209846.453775719</v>
      </c>
    </row>
    <row r="19" spans="1:30" x14ac:dyDescent="0.25">
      <c r="A19" s="6"/>
      <c r="B19" s="9"/>
      <c r="C19" s="9"/>
      <c r="D19" s="6"/>
      <c r="E19" s="6"/>
      <c r="F19" s="6"/>
    </row>
    <row r="20" spans="1:30" x14ac:dyDescent="0.25">
      <c r="A20" s="6"/>
      <c r="B20" s="9"/>
      <c r="C20" s="9"/>
      <c r="D20" s="6"/>
      <c r="E20" s="6"/>
      <c r="F20" s="6"/>
      <c r="AB20" s="357"/>
    </row>
    <row r="21" spans="1:30" x14ac:dyDescent="0.25">
      <c r="A21" s="6"/>
      <c r="B21" s="9"/>
      <c r="C21" s="9"/>
      <c r="D21" s="6"/>
      <c r="E21" s="6"/>
      <c r="F21" s="6"/>
    </row>
    <row r="22" spans="1:30" x14ac:dyDescent="0.25">
      <c r="A22" s="6"/>
      <c r="B22" s="9"/>
      <c r="C22" s="9"/>
      <c r="D22" s="6"/>
      <c r="E22" s="6"/>
      <c r="F22" s="6"/>
    </row>
    <row r="23" spans="1:30" x14ac:dyDescent="0.25">
      <c r="A23" s="6"/>
      <c r="B23" s="9"/>
      <c r="C23" s="9"/>
      <c r="D23" s="6"/>
      <c r="E23" s="6"/>
      <c r="F23" s="6"/>
    </row>
    <row r="24" spans="1:30" x14ac:dyDescent="0.25">
      <c r="A24" s="6"/>
      <c r="B24" s="9"/>
      <c r="C24" s="9"/>
      <c r="D24" s="6"/>
      <c r="E24" s="6"/>
      <c r="F24" s="6"/>
    </row>
    <row r="25" spans="1:30" x14ac:dyDescent="0.25">
      <c r="A25" s="6"/>
      <c r="B25" s="9"/>
      <c r="C25" s="9"/>
      <c r="D25" s="6"/>
      <c r="E25" s="6"/>
      <c r="F25" s="6"/>
    </row>
    <row r="26" spans="1:30" x14ac:dyDescent="0.25">
      <c r="A26" s="6"/>
      <c r="B26" s="9"/>
      <c r="C26" s="9"/>
      <c r="D26" s="6"/>
      <c r="E26" s="6"/>
      <c r="F26" s="6"/>
    </row>
    <row r="27" spans="1:30" x14ac:dyDescent="0.25">
      <c r="A27" s="6"/>
      <c r="B27" s="9"/>
      <c r="C27" s="9"/>
      <c r="D27" s="6"/>
      <c r="E27" s="6"/>
      <c r="F27" s="6"/>
    </row>
    <row r="28" spans="1:30" x14ac:dyDescent="0.25">
      <c r="A28" s="6"/>
      <c r="B28" s="9"/>
      <c r="C28" s="9"/>
      <c r="D28" s="6"/>
      <c r="E28" s="6"/>
      <c r="F28" s="6"/>
    </row>
    <row r="29" spans="1:30" x14ac:dyDescent="0.25">
      <c r="A29" s="6"/>
      <c r="B29" s="9"/>
      <c r="C29" s="9"/>
      <c r="D29" s="6"/>
      <c r="E29" s="6"/>
      <c r="F29" s="6"/>
    </row>
    <row r="30" spans="1:30" x14ac:dyDescent="0.25">
      <c r="A30" s="6"/>
      <c r="B30" s="9"/>
      <c r="C30" s="9"/>
      <c r="D30" s="6"/>
      <c r="E30" s="6"/>
      <c r="F30" s="6"/>
    </row>
    <row r="31" spans="1:30" x14ac:dyDescent="0.25">
      <c r="A31" s="6"/>
      <c r="B31" s="9"/>
      <c r="C31" s="9"/>
      <c r="D31" s="6"/>
      <c r="E31" s="6"/>
      <c r="F31" s="6"/>
    </row>
    <row r="32" spans="1:30" x14ac:dyDescent="0.25">
      <c r="A32" s="6"/>
      <c r="B32" s="9"/>
      <c r="C32" s="9"/>
      <c r="D32" s="6"/>
      <c r="E32" s="6"/>
      <c r="F32" s="6"/>
    </row>
  </sheetData>
  <mergeCells count="21">
    <mergeCell ref="A18:E18"/>
    <mergeCell ref="I5:L5"/>
    <mergeCell ref="O5:V5"/>
    <mergeCell ref="M5:M6"/>
    <mergeCell ref="N5:N6"/>
    <mergeCell ref="F5:F6"/>
    <mergeCell ref="A4:A6"/>
    <mergeCell ref="B4:B6"/>
    <mergeCell ref="D4:D6"/>
    <mergeCell ref="E4:E6"/>
    <mergeCell ref="F4:H4"/>
    <mergeCell ref="G5:G6"/>
    <mergeCell ref="H5:H6"/>
    <mergeCell ref="C4:C6"/>
    <mergeCell ref="X5:X6"/>
    <mergeCell ref="Y4:AA4"/>
    <mergeCell ref="I4:N4"/>
    <mergeCell ref="O4:X4"/>
    <mergeCell ref="AB4:AD4"/>
    <mergeCell ref="W5:W6"/>
    <mergeCell ref="Y5:AA5"/>
  </mergeCells>
  <printOptions horizontalCentered="1" verticalCentered="1"/>
  <pageMargins left="0.51181102362204722" right="0.11811023622047245" top="0.15748031496062992" bottom="0.35433070866141736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3"/>
  <sheetViews>
    <sheetView workbookViewId="0">
      <selection activeCell="A12" sqref="A12"/>
    </sheetView>
  </sheetViews>
  <sheetFormatPr defaultRowHeight="15.75" x14ac:dyDescent="0.25"/>
  <cols>
    <col min="1" max="1" width="18.7109375" style="13" customWidth="1"/>
    <col min="2" max="2" width="17.85546875" style="13" customWidth="1"/>
    <col min="3" max="3" width="20.85546875" style="13" customWidth="1"/>
    <col min="4" max="4" width="9.42578125" style="13" customWidth="1"/>
    <col min="5" max="5" width="16.85546875" style="13" customWidth="1"/>
    <col min="6" max="16384" width="9.140625" style="13"/>
  </cols>
  <sheetData>
    <row r="1" spans="1:5" s="237" customFormat="1" ht="18.75" x14ac:dyDescent="0.3">
      <c r="A1" s="237" t="s">
        <v>201</v>
      </c>
    </row>
    <row r="2" spans="1:5" s="238" customFormat="1" x14ac:dyDescent="0.25"/>
    <row r="3" spans="1:5" s="238" customFormat="1" x14ac:dyDescent="0.25">
      <c r="A3" s="239" t="s">
        <v>202</v>
      </c>
    </row>
    <row r="4" spans="1:5" s="241" customFormat="1" ht="49.5" customHeight="1" x14ac:dyDescent="0.2">
      <c r="A4" s="240" t="s">
        <v>203</v>
      </c>
      <c r="B4" s="240" t="s">
        <v>206</v>
      </c>
      <c r="C4" s="240" t="s">
        <v>205</v>
      </c>
      <c r="D4" s="240" t="s">
        <v>204</v>
      </c>
      <c r="E4" s="240" t="s">
        <v>207</v>
      </c>
    </row>
    <row r="5" spans="1:5" s="244" customFormat="1" ht="18.75" customHeight="1" x14ac:dyDescent="0.25">
      <c r="A5" s="242">
        <v>1</v>
      </c>
      <c r="B5" s="243">
        <v>2</v>
      </c>
      <c r="C5" s="243">
        <v>3</v>
      </c>
      <c r="D5" s="243">
        <v>4</v>
      </c>
      <c r="E5" s="243" t="s">
        <v>208</v>
      </c>
    </row>
    <row r="6" spans="1:5" s="244" customFormat="1" x14ac:dyDescent="0.25">
      <c r="A6" s="245">
        <v>1085</v>
      </c>
      <c r="B6" s="245">
        <v>0</v>
      </c>
      <c r="C6" s="245">
        <v>0</v>
      </c>
      <c r="D6" s="246">
        <v>4</v>
      </c>
      <c r="E6" s="249" t="e">
        <f>A6*B6/C6/D6</f>
        <v>#DIV/0!</v>
      </c>
    </row>
    <row r="7" spans="1:5" s="238" customFormat="1" x14ac:dyDescent="0.25"/>
    <row r="8" spans="1:5" s="238" customFormat="1" ht="32.25" customHeight="1" x14ac:dyDescent="0.25">
      <c r="A8" s="427" t="s">
        <v>217</v>
      </c>
      <c r="B8" s="427"/>
      <c r="C8" s="427"/>
      <c r="D8" s="427"/>
      <c r="E8" s="427"/>
    </row>
    <row r="9" spans="1:5" s="238" customFormat="1" ht="90" x14ac:dyDescent="0.25">
      <c r="A9" s="240" t="s">
        <v>221</v>
      </c>
      <c r="B9" s="240" t="s">
        <v>222</v>
      </c>
      <c r="C9" s="247" t="s">
        <v>219</v>
      </c>
      <c r="D9" s="421" t="s">
        <v>195</v>
      </c>
      <c r="E9" s="422"/>
    </row>
    <row r="10" spans="1:5" s="238" customFormat="1" x14ac:dyDescent="0.25">
      <c r="A10" s="242">
        <v>1</v>
      </c>
      <c r="B10" s="243">
        <v>2</v>
      </c>
      <c r="C10" s="248" t="s">
        <v>220</v>
      </c>
      <c r="D10" s="423">
        <v>4</v>
      </c>
      <c r="E10" s="423"/>
    </row>
    <row r="11" spans="1:5" s="238" customFormat="1" x14ac:dyDescent="0.25">
      <c r="A11" s="245">
        <v>260</v>
      </c>
      <c r="B11" s="245">
        <v>95</v>
      </c>
      <c r="C11" s="250">
        <f>A11-B11</f>
        <v>165</v>
      </c>
      <c r="D11" s="424"/>
      <c r="E11" s="425"/>
    </row>
    <row r="12" spans="1:5" s="238" customFormat="1" x14ac:dyDescent="0.25"/>
    <row r="13" spans="1:5" s="238" customFormat="1" ht="44.25" customHeight="1" x14ac:dyDescent="0.25">
      <c r="A13" s="426" t="s">
        <v>218</v>
      </c>
      <c r="B13" s="426"/>
      <c r="C13" s="426"/>
      <c r="D13" s="426"/>
      <c r="E13" s="426"/>
    </row>
    <row r="14" spans="1:5" s="241" customFormat="1" ht="51.75" customHeight="1" x14ac:dyDescent="0.2">
      <c r="A14" s="240" t="s">
        <v>203</v>
      </c>
      <c r="B14" s="240" t="s">
        <v>214</v>
      </c>
      <c r="C14" s="247" t="s">
        <v>215</v>
      </c>
      <c r="D14" s="421" t="s">
        <v>195</v>
      </c>
      <c r="E14" s="422"/>
    </row>
    <row r="15" spans="1:5" s="244" customFormat="1" ht="18.75" customHeight="1" x14ac:dyDescent="0.25">
      <c r="A15" s="242">
        <v>1</v>
      </c>
      <c r="B15" s="243">
        <v>2</v>
      </c>
      <c r="C15" s="248" t="s">
        <v>216</v>
      </c>
      <c r="D15" s="423">
        <v>4</v>
      </c>
      <c r="E15" s="423"/>
    </row>
    <row r="16" spans="1:5" s="244" customFormat="1" ht="23.25" customHeight="1" x14ac:dyDescent="0.25">
      <c r="A16" s="251">
        <f>A6</f>
        <v>1085</v>
      </c>
      <c r="B16" s="251">
        <f>SUM(C11)</f>
        <v>165</v>
      </c>
      <c r="C16" s="250">
        <f>A16*B16</f>
        <v>179025</v>
      </c>
      <c r="D16" s="424"/>
      <c r="E16" s="425"/>
    </row>
    <row r="17" s="238" customFormat="1" x14ac:dyDescent="0.25"/>
    <row r="18" s="238" customFormat="1" x14ac:dyDescent="0.25"/>
    <row r="19" s="238" customFormat="1" x14ac:dyDescent="0.25"/>
    <row r="20" s="238" customFormat="1" x14ac:dyDescent="0.25"/>
    <row r="21" s="238" customFormat="1" x14ac:dyDescent="0.25"/>
    <row r="22" s="238" customFormat="1" x14ac:dyDescent="0.25"/>
    <row r="23" s="238" customFormat="1" x14ac:dyDescent="0.25"/>
    <row r="24" s="238" customFormat="1" x14ac:dyDescent="0.25"/>
    <row r="25" s="238" customFormat="1" x14ac:dyDescent="0.25"/>
    <row r="26" s="238" customFormat="1" x14ac:dyDescent="0.25"/>
    <row r="27" s="238" customFormat="1" x14ac:dyDescent="0.25"/>
    <row r="28" s="238" customFormat="1" x14ac:dyDescent="0.25"/>
    <row r="29" s="238" customFormat="1" x14ac:dyDescent="0.25"/>
    <row r="30" s="238" customFormat="1" x14ac:dyDescent="0.25"/>
    <row r="31" s="238" customFormat="1" x14ac:dyDescent="0.25"/>
    <row r="32" s="238" customFormat="1" x14ac:dyDescent="0.25"/>
    <row r="33" s="238" customFormat="1" x14ac:dyDescent="0.25"/>
    <row r="34" s="238" customFormat="1" x14ac:dyDescent="0.25"/>
    <row r="35" s="238" customFormat="1" x14ac:dyDescent="0.25"/>
    <row r="36" s="238" customFormat="1" x14ac:dyDescent="0.25"/>
    <row r="37" s="238" customFormat="1" x14ac:dyDescent="0.25"/>
    <row r="38" s="238" customFormat="1" x14ac:dyDescent="0.25"/>
    <row r="39" s="238" customFormat="1" x14ac:dyDescent="0.25"/>
    <row r="40" s="238" customFormat="1" x14ac:dyDescent="0.25"/>
    <row r="41" s="238" customFormat="1" x14ac:dyDescent="0.25"/>
    <row r="42" s="238" customFormat="1" x14ac:dyDescent="0.25"/>
    <row r="43" s="238" customFormat="1" x14ac:dyDescent="0.25"/>
  </sheetData>
  <mergeCells count="8">
    <mergeCell ref="D14:E14"/>
    <mergeCell ref="D15:E15"/>
    <mergeCell ref="D16:E16"/>
    <mergeCell ref="A13:E13"/>
    <mergeCell ref="A8:E8"/>
    <mergeCell ref="D9:E9"/>
    <mergeCell ref="D10:E10"/>
    <mergeCell ref="D11:E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99"/>
  <sheetViews>
    <sheetView workbookViewId="0">
      <selection activeCell="C23" sqref="C23"/>
    </sheetView>
  </sheetViews>
  <sheetFormatPr defaultRowHeight="15.75" x14ac:dyDescent="0.25"/>
  <cols>
    <col min="1" max="1" width="44.7109375" style="13" customWidth="1"/>
    <col min="2" max="2" width="11.5703125" style="13" customWidth="1"/>
    <col min="3" max="3" width="18" style="13" customWidth="1"/>
    <col min="4" max="4" width="14.28515625" style="13" customWidth="1"/>
    <col min="5" max="5" width="17.28515625" style="13" customWidth="1"/>
    <col min="6" max="6" width="14" style="13" customWidth="1"/>
    <col min="7" max="7" width="22.140625" style="13" customWidth="1"/>
    <col min="8" max="16384" width="9.140625" style="13"/>
  </cols>
  <sheetData>
    <row r="1" spans="1:7" s="237" customFormat="1" ht="25.5" customHeight="1" x14ac:dyDescent="0.3">
      <c r="A1" s="428" t="s">
        <v>176</v>
      </c>
      <c r="B1" s="428"/>
      <c r="C1" s="428"/>
      <c r="D1" s="428"/>
      <c r="E1" s="428"/>
      <c r="F1" s="428"/>
      <c r="G1" s="428"/>
    </row>
    <row r="2" spans="1:7" s="238" customFormat="1" x14ac:dyDescent="0.25"/>
    <row r="3" spans="1:7" s="252" customFormat="1" ht="13.5" customHeight="1" x14ac:dyDescent="0.25">
      <c r="A3" s="433" t="s">
        <v>194</v>
      </c>
      <c r="B3" s="433" t="s">
        <v>178</v>
      </c>
      <c r="C3" s="436" t="s">
        <v>184</v>
      </c>
      <c r="D3" s="432" t="s">
        <v>179</v>
      </c>
      <c r="E3" s="432"/>
      <c r="F3" s="432"/>
      <c r="G3" s="430" t="s">
        <v>195</v>
      </c>
    </row>
    <row r="4" spans="1:7" s="253" customFormat="1" ht="42.75" customHeight="1" x14ac:dyDescent="0.2">
      <c r="A4" s="433"/>
      <c r="B4" s="433"/>
      <c r="C4" s="437"/>
      <c r="D4" s="240" t="s">
        <v>166</v>
      </c>
      <c r="E4" s="240" t="s">
        <v>191</v>
      </c>
      <c r="F4" s="240" t="s">
        <v>183</v>
      </c>
      <c r="G4" s="431"/>
    </row>
    <row r="5" spans="1:7" s="244" customFormat="1" x14ac:dyDescent="0.25">
      <c r="A5" s="242">
        <v>1</v>
      </c>
      <c r="B5" s="242" t="s">
        <v>181</v>
      </c>
      <c r="C5" s="242">
        <v>3</v>
      </c>
      <c r="D5" s="242" t="s">
        <v>180</v>
      </c>
      <c r="E5" s="242">
        <v>5</v>
      </c>
      <c r="F5" s="242">
        <v>6</v>
      </c>
      <c r="G5" s="242">
        <v>7</v>
      </c>
    </row>
    <row r="6" spans="1:7" s="238" customFormat="1" ht="21" customHeight="1" x14ac:dyDescent="0.25">
      <c r="A6" s="254" t="s">
        <v>182</v>
      </c>
      <c r="B6" s="260" t="e">
        <f t="shared" ref="B6:B11" si="0">C6/D6</f>
        <v>#DIV/0!</v>
      </c>
      <c r="C6" s="255">
        <v>2</v>
      </c>
      <c r="D6" s="261">
        <f>E6*F6</f>
        <v>0</v>
      </c>
      <c r="E6" s="255"/>
      <c r="F6" s="255"/>
      <c r="G6" s="255"/>
    </row>
    <row r="7" spans="1:7" s="238" customFormat="1" x14ac:dyDescent="0.25">
      <c r="A7" s="254"/>
      <c r="B7" s="260" t="e">
        <f t="shared" si="0"/>
        <v>#DIV/0!</v>
      </c>
      <c r="C7" s="255"/>
      <c r="D7" s="261">
        <f t="shared" ref="D7:D11" si="1">E7*F7</f>
        <v>0</v>
      </c>
      <c r="E7" s="256"/>
      <c r="F7" s="256"/>
      <c r="G7" s="255"/>
    </row>
    <row r="8" spans="1:7" s="238" customFormat="1" x14ac:dyDescent="0.25">
      <c r="A8" s="254"/>
      <c r="B8" s="260" t="e">
        <f t="shared" si="0"/>
        <v>#DIV/0!</v>
      </c>
      <c r="C8" s="255"/>
      <c r="D8" s="261">
        <f t="shared" si="1"/>
        <v>0</v>
      </c>
      <c r="E8" s="256"/>
      <c r="F8" s="256"/>
      <c r="G8" s="255"/>
    </row>
    <row r="9" spans="1:7" s="238" customFormat="1" x14ac:dyDescent="0.25">
      <c r="A9" s="254"/>
      <c r="B9" s="260" t="e">
        <f t="shared" si="0"/>
        <v>#DIV/0!</v>
      </c>
      <c r="C9" s="255"/>
      <c r="D9" s="261">
        <f t="shared" si="1"/>
        <v>0</v>
      </c>
      <c r="E9" s="256"/>
      <c r="F9" s="256"/>
      <c r="G9" s="255"/>
    </row>
    <row r="10" spans="1:7" s="238" customFormat="1" x14ac:dyDescent="0.25">
      <c r="A10" s="254"/>
      <c r="B10" s="260" t="e">
        <f t="shared" si="0"/>
        <v>#DIV/0!</v>
      </c>
      <c r="C10" s="255"/>
      <c r="D10" s="261">
        <f t="shared" si="1"/>
        <v>0</v>
      </c>
      <c r="E10" s="256"/>
      <c r="F10" s="256"/>
      <c r="G10" s="255"/>
    </row>
    <row r="11" spans="1:7" s="238" customFormat="1" x14ac:dyDescent="0.25">
      <c r="A11" s="254"/>
      <c r="B11" s="260" t="e">
        <f t="shared" si="0"/>
        <v>#DIV/0!</v>
      </c>
      <c r="C11" s="255"/>
      <c r="D11" s="261">
        <f t="shared" si="1"/>
        <v>0</v>
      </c>
      <c r="E11" s="255"/>
      <c r="F11" s="255"/>
      <c r="G11" s="255"/>
    </row>
    <row r="12" spans="1:7" s="238" customFormat="1" x14ac:dyDescent="0.25"/>
    <row r="13" spans="1:7" s="238" customFormat="1" ht="47.25" customHeight="1" x14ac:dyDescent="0.3">
      <c r="A13" s="429" t="s">
        <v>190</v>
      </c>
      <c r="B13" s="429"/>
      <c r="C13" s="429"/>
      <c r="D13" s="429"/>
      <c r="E13" s="429"/>
      <c r="F13" s="429"/>
      <c r="G13" s="429"/>
    </row>
    <row r="14" spans="1:7" s="238" customFormat="1" ht="18" customHeight="1" x14ac:dyDescent="0.25">
      <c r="A14" s="433" t="s">
        <v>194</v>
      </c>
      <c r="B14" s="433" t="s">
        <v>178</v>
      </c>
      <c r="C14" s="438" t="s">
        <v>185</v>
      </c>
      <c r="D14" s="439"/>
      <c r="E14" s="440"/>
      <c r="F14" s="434" t="s">
        <v>189</v>
      </c>
      <c r="G14" s="430" t="s">
        <v>195</v>
      </c>
    </row>
    <row r="15" spans="1:7" s="238" customFormat="1" ht="54.75" customHeight="1" x14ac:dyDescent="0.25">
      <c r="A15" s="433"/>
      <c r="B15" s="433"/>
      <c r="C15" s="240" t="s">
        <v>186</v>
      </c>
      <c r="D15" s="240" t="s">
        <v>210</v>
      </c>
      <c r="E15" s="240" t="s">
        <v>211</v>
      </c>
      <c r="F15" s="435"/>
      <c r="G15" s="431"/>
    </row>
    <row r="16" spans="1:7" s="238" customFormat="1" ht="36" customHeight="1" x14ac:dyDescent="0.25">
      <c r="A16" s="242">
        <v>1</v>
      </c>
      <c r="B16" s="242">
        <v>2</v>
      </c>
      <c r="C16" s="243" t="s">
        <v>187</v>
      </c>
      <c r="D16" s="243" t="s">
        <v>209</v>
      </c>
      <c r="E16" s="243">
        <v>5</v>
      </c>
      <c r="F16" s="242" t="s">
        <v>188</v>
      </c>
      <c r="G16" s="242">
        <v>7</v>
      </c>
    </row>
    <row r="17" spans="1:7" s="238" customFormat="1" x14ac:dyDescent="0.25">
      <c r="A17" s="262" t="str">
        <f>CONCATENATE(A6)</f>
        <v>Педагог дополнительного образования</v>
      </c>
      <c r="B17" s="260" t="e">
        <f>B6</f>
        <v>#DIV/0!</v>
      </c>
      <c r="C17" s="263">
        <f>D17*12*1.302</f>
        <v>0</v>
      </c>
      <c r="D17" s="264">
        <f>E17/18/4</f>
        <v>0</v>
      </c>
      <c r="E17" s="257"/>
      <c r="F17" s="263" t="e">
        <f t="shared" ref="F17:F21" si="2">B17*C17</f>
        <v>#DIV/0!</v>
      </c>
      <c r="G17" s="258"/>
    </row>
    <row r="18" spans="1:7" s="238" customFormat="1" x14ac:dyDescent="0.25">
      <c r="A18" s="262" t="str">
        <f t="shared" ref="A18:A21" si="3">CONCATENATE(A7)</f>
        <v/>
      </c>
      <c r="B18" s="260" t="e">
        <f t="shared" ref="B18:B21" si="4">B7</f>
        <v>#DIV/0!</v>
      </c>
      <c r="C18" s="263">
        <f t="shared" ref="C18:C21" si="5">D18*12*1.302</f>
        <v>0</v>
      </c>
      <c r="D18" s="264">
        <f t="shared" ref="D18:D21" si="6">E18/18/4</f>
        <v>0</v>
      </c>
      <c r="E18" s="257"/>
      <c r="F18" s="263" t="e">
        <f t="shared" si="2"/>
        <v>#DIV/0!</v>
      </c>
      <c r="G18" s="255"/>
    </row>
    <row r="19" spans="1:7" s="238" customFormat="1" x14ac:dyDescent="0.25">
      <c r="A19" s="262" t="str">
        <f t="shared" si="3"/>
        <v/>
      </c>
      <c r="B19" s="260" t="e">
        <f t="shared" si="4"/>
        <v>#DIV/0!</v>
      </c>
      <c r="C19" s="263">
        <f t="shared" si="5"/>
        <v>0</v>
      </c>
      <c r="D19" s="264">
        <f t="shared" si="6"/>
        <v>0</v>
      </c>
      <c r="E19" s="257"/>
      <c r="F19" s="263" t="e">
        <f t="shared" si="2"/>
        <v>#DIV/0!</v>
      </c>
      <c r="G19" s="255"/>
    </row>
    <row r="20" spans="1:7" s="238" customFormat="1" x14ac:dyDescent="0.25">
      <c r="A20" s="262" t="str">
        <f t="shared" si="3"/>
        <v/>
      </c>
      <c r="B20" s="260" t="e">
        <f t="shared" si="4"/>
        <v>#DIV/0!</v>
      </c>
      <c r="C20" s="263">
        <f t="shared" si="5"/>
        <v>0</v>
      </c>
      <c r="D20" s="264">
        <f t="shared" si="6"/>
        <v>0</v>
      </c>
      <c r="E20" s="257"/>
      <c r="F20" s="263" t="e">
        <f t="shared" si="2"/>
        <v>#DIV/0!</v>
      </c>
      <c r="G20" s="255"/>
    </row>
    <row r="21" spans="1:7" s="238" customFormat="1" x14ac:dyDescent="0.25">
      <c r="A21" s="262" t="str">
        <f t="shared" si="3"/>
        <v/>
      </c>
      <c r="B21" s="260" t="e">
        <f t="shared" si="4"/>
        <v>#DIV/0!</v>
      </c>
      <c r="C21" s="263">
        <f t="shared" si="5"/>
        <v>0</v>
      </c>
      <c r="D21" s="264">
        <f t="shared" si="6"/>
        <v>0</v>
      </c>
      <c r="E21" s="257"/>
      <c r="F21" s="263" t="e">
        <f t="shared" si="2"/>
        <v>#DIV/0!</v>
      </c>
      <c r="G21" s="255"/>
    </row>
    <row r="22" spans="1:7" s="238" customFormat="1" x14ac:dyDescent="0.25">
      <c r="A22" s="265" t="s">
        <v>312</v>
      </c>
      <c r="B22" s="266" t="e">
        <f>SUM(B17:B21)</f>
        <v>#DIV/0!</v>
      </c>
      <c r="C22" s="267">
        <f>SUM(C17:C21)</f>
        <v>0</v>
      </c>
      <c r="D22" s="267">
        <f t="shared" ref="D22:E22" si="7">SUM(D17:D21)</f>
        <v>0</v>
      </c>
      <c r="E22" s="267">
        <f t="shared" si="7"/>
        <v>0</v>
      </c>
      <c r="F22" s="267" t="e">
        <f>SUM(F17:F21)</f>
        <v>#DIV/0!</v>
      </c>
      <c r="G22" s="259"/>
    </row>
    <row r="23" spans="1:7" s="238" customFormat="1" x14ac:dyDescent="0.25"/>
    <row r="24" spans="1:7" s="238" customFormat="1" x14ac:dyDescent="0.25"/>
    <row r="25" spans="1:7" s="238" customFormat="1" x14ac:dyDescent="0.25"/>
    <row r="26" spans="1:7" s="238" customFormat="1" x14ac:dyDescent="0.25"/>
    <row r="27" spans="1:7" s="238" customFormat="1" x14ac:dyDescent="0.25"/>
    <row r="28" spans="1:7" s="238" customFormat="1" x14ac:dyDescent="0.25"/>
    <row r="29" spans="1:7" s="238" customFormat="1" x14ac:dyDescent="0.25"/>
    <row r="30" spans="1:7" s="238" customFormat="1" x14ac:dyDescent="0.25"/>
    <row r="31" spans="1:7" s="238" customFormat="1" x14ac:dyDescent="0.25"/>
    <row r="32" spans="1:7" s="238" customFormat="1" x14ac:dyDescent="0.25"/>
    <row r="33" s="238" customFormat="1" x14ac:dyDescent="0.25"/>
    <row r="34" s="238" customFormat="1" x14ac:dyDescent="0.25"/>
    <row r="35" s="238" customFormat="1" x14ac:dyDescent="0.25"/>
    <row r="36" s="238" customFormat="1" x14ac:dyDescent="0.25"/>
    <row r="37" s="238" customFormat="1" x14ac:dyDescent="0.25"/>
    <row r="38" s="238" customFormat="1" x14ac:dyDescent="0.25"/>
    <row r="39" s="238" customFormat="1" x14ac:dyDescent="0.25"/>
    <row r="40" s="238" customFormat="1" x14ac:dyDescent="0.25"/>
    <row r="41" s="238" customFormat="1" x14ac:dyDescent="0.25"/>
    <row r="42" s="238" customFormat="1" x14ac:dyDescent="0.25"/>
    <row r="43" s="238" customFormat="1" x14ac:dyDescent="0.25"/>
    <row r="44" s="238" customFormat="1" x14ac:dyDescent="0.25"/>
    <row r="45" s="238" customFormat="1" x14ac:dyDescent="0.25"/>
    <row r="46" s="238" customFormat="1" x14ac:dyDescent="0.25"/>
    <row r="47" s="238" customFormat="1" x14ac:dyDescent="0.25"/>
    <row r="48" s="238" customFormat="1" x14ac:dyDescent="0.25"/>
    <row r="49" s="238" customFormat="1" x14ac:dyDescent="0.25"/>
    <row r="50" s="238" customFormat="1" x14ac:dyDescent="0.25"/>
    <row r="51" s="238" customFormat="1" x14ac:dyDescent="0.25"/>
    <row r="52" s="238" customFormat="1" x14ac:dyDescent="0.25"/>
    <row r="53" s="238" customFormat="1" x14ac:dyDescent="0.25"/>
    <row r="54" s="238" customFormat="1" x14ac:dyDescent="0.25"/>
    <row r="55" s="238" customFormat="1" x14ac:dyDescent="0.25"/>
    <row r="56" s="238" customFormat="1" x14ac:dyDescent="0.25"/>
    <row r="57" s="238" customFormat="1" x14ac:dyDescent="0.25"/>
    <row r="58" s="238" customFormat="1" x14ac:dyDescent="0.25"/>
    <row r="59" s="238" customFormat="1" x14ac:dyDescent="0.25"/>
    <row r="60" s="238" customFormat="1" x14ac:dyDescent="0.25"/>
    <row r="61" s="238" customFormat="1" x14ac:dyDescent="0.25"/>
    <row r="62" s="238" customFormat="1" x14ac:dyDescent="0.25"/>
    <row r="63" s="238" customFormat="1" x14ac:dyDescent="0.25"/>
    <row r="64" s="238" customFormat="1" x14ac:dyDescent="0.25"/>
    <row r="65" s="238" customFormat="1" x14ac:dyDescent="0.25"/>
    <row r="66" s="238" customFormat="1" x14ac:dyDescent="0.25"/>
    <row r="67" s="238" customFormat="1" x14ac:dyDescent="0.25"/>
    <row r="68" s="238" customFormat="1" x14ac:dyDescent="0.25"/>
    <row r="69" s="238" customFormat="1" x14ac:dyDescent="0.25"/>
    <row r="70" s="238" customFormat="1" x14ac:dyDescent="0.25"/>
    <row r="71" s="238" customFormat="1" x14ac:dyDescent="0.25"/>
    <row r="72" s="238" customFormat="1" x14ac:dyDescent="0.25"/>
    <row r="73" s="238" customFormat="1" x14ac:dyDescent="0.25"/>
    <row r="74" s="238" customFormat="1" x14ac:dyDescent="0.25"/>
    <row r="75" s="238" customFormat="1" x14ac:dyDescent="0.25"/>
    <row r="76" s="238" customFormat="1" x14ac:dyDescent="0.25"/>
    <row r="77" s="238" customFormat="1" x14ac:dyDescent="0.25"/>
    <row r="78" s="238" customFormat="1" x14ac:dyDescent="0.25"/>
    <row r="79" s="238" customFormat="1" x14ac:dyDescent="0.25"/>
    <row r="80" s="238" customFormat="1" x14ac:dyDescent="0.25"/>
    <row r="81" s="238" customFormat="1" x14ac:dyDescent="0.25"/>
    <row r="82" s="238" customFormat="1" x14ac:dyDescent="0.25"/>
    <row r="83" s="238" customFormat="1" x14ac:dyDescent="0.25"/>
    <row r="84" s="238" customFormat="1" x14ac:dyDescent="0.25"/>
    <row r="85" s="238" customFormat="1" x14ac:dyDescent="0.25"/>
    <row r="86" s="238" customFormat="1" x14ac:dyDescent="0.25"/>
    <row r="87" s="238" customFormat="1" x14ac:dyDescent="0.25"/>
    <row r="88" s="238" customFormat="1" x14ac:dyDescent="0.25"/>
    <row r="89" s="238" customFormat="1" x14ac:dyDescent="0.25"/>
    <row r="90" s="238" customFormat="1" x14ac:dyDescent="0.25"/>
    <row r="91" s="238" customFormat="1" x14ac:dyDescent="0.25"/>
    <row r="92" s="238" customFormat="1" x14ac:dyDescent="0.25"/>
    <row r="93" s="238" customFormat="1" x14ac:dyDescent="0.25"/>
    <row r="94" s="238" customFormat="1" x14ac:dyDescent="0.25"/>
    <row r="95" s="238" customFormat="1" x14ac:dyDescent="0.25"/>
    <row r="96" s="238" customFormat="1" x14ac:dyDescent="0.25"/>
    <row r="97" s="238" customFormat="1" x14ac:dyDescent="0.25"/>
    <row r="98" s="238" customFormat="1" x14ac:dyDescent="0.25"/>
    <row r="99" s="238" customFormat="1" x14ac:dyDescent="0.25"/>
    <row r="100" s="238" customFormat="1" x14ac:dyDescent="0.25"/>
    <row r="101" s="238" customFormat="1" x14ac:dyDescent="0.25"/>
    <row r="102" s="238" customFormat="1" x14ac:dyDescent="0.25"/>
    <row r="103" s="238" customFormat="1" x14ac:dyDescent="0.25"/>
    <row r="104" s="238" customFormat="1" x14ac:dyDescent="0.25"/>
    <row r="105" s="238" customFormat="1" x14ac:dyDescent="0.25"/>
    <row r="106" s="238" customFormat="1" x14ac:dyDescent="0.25"/>
    <row r="107" s="238" customFormat="1" x14ac:dyDescent="0.25"/>
    <row r="108" s="238" customFormat="1" x14ac:dyDescent="0.25"/>
    <row r="109" s="238" customFormat="1" x14ac:dyDescent="0.25"/>
    <row r="110" s="238" customFormat="1" x14ac:dyDescent="0.25"/>
    <row r="111" s="238" customFormat="1" x14ac:dyDescent="0.25"/>
    <row r="112" s="238" customFormat="1" x14ac:dyDescent="0.25"/>
    <row r="113" s="238" customFormat="1" x14ac:dyDescent="0.25"/>
    <row r="114" s="238" customFormat="1" x14ac:dyDescent="0.25"/>
    <row r="115" s="238" customFormat="1" x14ac:dyDescent="0.25"/>
    <row r="116" s="238" customFormat="1" x14ac:dyDescent="0.25"/>
    <row r="117" s="238" customFormat="1" x14ac:dyDescent="0.25"/>
    <row r="118" s="238" customFormat="1" x14ac:dyDescent="0.25"/>
    <row r="119" s="238" customFormat="1" x14ac:dyDescent="0.25"/>
    <row r="120" s="238" customFormat="1" x14ac:dyDescent="0.25"/>
    <row r="121" s="238" customFormat="1" x14ac:dyDescent="0.25"/>
    <row r="122" s="238" customFormat="1" x14ac:dyDescent="0.25"/>
    <row r="123" s="238" customFormat="1" x14ac:dyDescent="0.25"/>
    <row r="124" s="238" customFormat="1" x14ac:dyDescent="0.25"/>
    <row r="125" s="238" customFormat="1" x14ac:dyDescent="0.25"/>
    <row r="126" s="238" customFormat="1" x14ac:dyDescent="0.25"/>
    <row r="127" s="238" customFormat="1" x14ac:dyDescent="0.25"/>
    <row r="128" s="238" customFormat="1" x14ac:dyDescent="0.25"/>
    <row r="129" s="238" customFormat="1" x14ac:dyDescent="0.25"/>
    <row r="130" s="238" customFormat="1" x14ac:dyDescent="0.25"/>
    <row r="131" s="238" customFormat="1" x14ac:dyDescent="0.25"/>
    <row r="132" s="238" customFormat="1" x14ac:dyDescent="0.25"/>
    <row r="133" s="238" customFormat="1" x14ac:dyDescent="0.25"/>
    <row r="134" s="238" customFormat="1" x14ac:dyDescent="0.25"/>
    <row r="135" s="238" customFormat="1" x14ac:dyDescent="0.25"/>
    <row r="136" s="238" customFormat="1" x14ac:dyDescent="0.25"/>
    <row r="137" s="238" customFormat="1" x14ac:dyDescent="0.25"/>
    <row r="138" s="238" customFormat="1" x14ac:dyDescent="0.25"/>
    <row r="139" s="238" customFormat="1" x14ac:dyDescent="0.25"/>
    <row r="140" s="238" customFormat="1" x14ac:dyDescent="0.25"/>
    <row r="141" s="238" customFormat="1" x14ac:dyDescent="0.25"/>
    <row r="142" s="238" customFormat="1" x14ac:dyDescent="0.25"/>
    <row r="143" s="238" customFormat="1" x14ac:dyDescent="0.25"/>
    <row r="144" s="238" customFormat="1" x14ac:dyDescent="0.25"/>
    <row r="145" s="238" customFormat="1" x14ac:dyDescent="0.25"/>
    <row r="146" s="238" customFormat="1" x14ac:dyDescent="0.25"/>
    <row r="147" s="238" customFormat="1" x14ac:dyDescent="0.25"/>
    <row r="148" s="238" customFormat="1" x14ac:dyDescent="0.25"/>
    <row r="149" s="238" customFormat="1" x14ac:dyDescent="0.25"/>
    <row r="150" s="238" customFormat="1" x14ac:dyDescent="0.25"/>
    <row r="151" s="238" customFormat="1" x14ac:dyDescent="0.25"/>
    <row r="152" s="238" customFormat="1" x14ac:dyDescent="0.25"/>
    <row r="153" s="238" customFormat="1" x14ac:dyDescent="0.25"/>
    <row r="154" s="238" customFormat="1" x14ac:dyDescent="0.25"/>
    <row r="155" s="238" customFormat="1" x14ac:dyDescent="0.25"/>
    <row r="156" s="238" customFormat="1" x14ac:dyDescent="0.25"/>
    <row r="157" s="238" customFormat="1" x14ac:dyDescent="0.25"/>
    <row r="158" s="238" customFormat="1" x14ac:dyDescent="0.25"/>
    <row r="159" s="238" customFormat="1" x14ac:dyDescent="0.25"/>
    <row r="160" s="238" customFormat="1" x14ac:dyDescent="0.25"/>
    <row r="161" s="238" customFormat="1" x14ac:dyDescent="0.25"/>
    <row r="162" s="238" customFormat="1" x14ac:dyDescent="0.25"/>
    <row r="163" s="238" customFormat="1" x14ac:dyDescent="0.25"/>
    <row r="164" s="238" customFormat="1" x14ac:dyDescent="0.25"/>
    <row r="165" s="238" customFormat="1" x14ac:dyDescent="0.25"/>
    <row r="166" s="238" customFormat="1" x14ac:dyDescent="0.25"/>
    <row r="167" s="238" customFormat="1" x14ac:dyDescent="0.25"/>
    <row r="168" s="238" customFormat="1" x14ac:dyDescent="0.25"/>
    <row r="169" s="238" customFormat="1" x14ac:dyDescent="0.25"/>
    <row r="170" s="238" customFormat="1" x14ac:dyDescent="0.25"/>
    <row r="171" s="238" customFormat="1" x14ac:dyDescent="0.25"/>
    <row r="172" s="238" customFormat="1" x14ac:dyDescent="0.25"/>
    <row r="173" s="238" customFormat="1" x14ac:dyDescent="0.25"/>
    <row r="174" s="238" customFormat="1" x14ac:dyDescent="0.25"/>
    <row r="175" s="238" customFormat="1" x14ac:dyDescent="0.25"/>
    <row r="176" s="238" customFormat="1" x14ac:dyDescent="0.25"/>
    <row r="177" s="238" customFormat="1" x14ac:dyDescent="0.25"/>
    <row r="178" s="238" customFormat="1" x14ac:dyDescent="0.25"/>
    <row r="179" s="238" customFormat="1" x14ac:dyDescent="0.25"/>
    <row r="180" s="238" customFormat="1" x14ac:dyDescent="0.25"/>
    <row r="181" s="238" customFormat="1" x14ac:dyDescent="0.25"/>
    <row r="182" s="238" customFormat="1" x14ac:dyDescent="0.25"/>
    <row r="183" s="238" customFormat="1" x14ac:dyDescent="0.25"/>
    <row r="184" s="238" customFormat="1" x14ac:dyDescent="0.25"/>
    <row r="185" s="238" customFormat="1" x14ac:dyDescent="0.25"/>
    <row r="186" s="238" customFormat="1" x14ac:dyDescent="0.25"/>
    <row r="187" s="238" customFormat="1" x14ac:dyDescent="0.25"/>
    <row r="188" s="238" customFormat="1" x14ac:dyDescent="0.25"/>
    <row r="189" s="238" customFormat="1" x14ac:dyDescent="0.25"/>
    <row r="190" s="238" customFormat="1" x14ac:dyDescent="0.25"/>
    <row r="191" s="238" customFormat="1" x14ac:dyDescent="0.25"/>
    <row r="192" s="238" customFormat="1" x14ac:dyDescent="0.25"/>
    <row r="193" s="238" customFormat="1" x14ac:dyDescent="0.25"/>
    <row r="194" s="238" customFormat="1" x14ac:dyDescent="0.25"/>
    <row r="195" s="238" customFormat="1" x14ac:dyDescent="0.25"/>
    <row r="196" s="238" customFormat="1" x14ac:dyDescent="0.25"/>
    <row r="197" s="238" customFormat="1" x14ac:dyDescent="0.25"/>
    <row r="198" s="238" customFormat="1" x14ac:dyDescent="0.25"/>
    <row r="199" s="238" customFormat="1" x14ac:dyDescent="0.25"/>
    <row r="200" s="238" customFormat="1" x14ac:dyDescent="0.25"/>
    <row r="201" s="238" customFormat="1" x14ac:dyDescent="0.25"/>
    <row r="202" s="238" customFormat="1" x14ac:dyDescent="0.25"/>
    <row r="203" s="238" customFormat="1" x14ac:dyDescent="0.25"/>
    <row r="204" s="238" customFormat="1" x14ac:dyDescent="0.25"/>
    <row r="205" s="238" customFormat="1" x14ac:dyDescent="0.25"/>
    <row r="206" s="238" customFormat="1" x14ac:dyDescent="0.25"/>
    <row r="207" s="238" customFormat="1" x14ac:dyDescent="0.25"/>
    <row r="208" s="238" customFormat="1" x14ac:dyDescent="0.25"/>
    <row r="209" s="238" customFormat="1" x14ac:dyDescent="0.25"/>
    <row r="210" s="238" customFormat="1" x14ac:dyDescent="0.25"/>
    <row r="211" s="238" customFormat="1" x14ac:dyDescent="0.25"/>
    <row r="212" s="238" customFormat="1" x14ac:dyDescent="0.25"/>
    <row r="213" s="238" customFormat="1" x14ac:dyDescent="0.25"/>
    <row r="214" s="238" customFormat="1" x14ac:dyDescent="0.25"/>
    <row r="215" s="238" customFormat="1" x14ac:dyDescent="0.25"/>
    <row r="216" s="238" customFormat="1" x14ac:dyDescent="0.25"/>
    <row r="217" s="238" customFormat="1" x14ac:dyDescent="0.25"/>
    <row r="218" s="238" customFormat="1" x14ac:dyDescent="0.25"/>
    <row r="219" s="238" customFormat="1" x14ac:dyDescent="0.25"/>
    <row r="220" s="238" customFormat="1" x14ac:dyDescent="0.25"/>
    <row r="221" s="238" customFormat="1" x14ac:dyDescent="0.25"/>
    <row r="222" s="238" customFormat="1" x14ac:dyDescent="0.25"/>
    <row r="223" s="238" customFormat="1" x14ac:dyDescent="0.25"/>
    <row r="224" s="238" customFormat="1" x14ac:dyDescent="0.25"/>
    <row r="225" s="238" customFormat="1" x14ac:dyDescent="0.25"/>
    <row r="226" s="238" customFormat="1" x14ac:dyDescent="0.25"/>
    <row r="227" s="238" customFormat="1" x14ac:dyDescent="0.25"/>
    <row r="228" s="238" customFormat="1" x14ac:dyDescent="0.25"/>
    <row r="229" s="238" customFormat="1" x14ac:dyDescent="0.25"/>
    <row r="230" s="238" customFormat="1" x14ac:dyDescent="0.25"/>
    <row r="231" s="238" customFormat="1" x14ac:dyDescent="0.25"/>
    <row r="232" s="238" customFormat="1" x14ac:dyDescent="0.25"/>
    <row r="233" s="238" customFormat="1" x14ac:dyDescent="0.25"/>
    <row r="234" s="238" customFormat="1" x14ac:dyDescent="0.25"/>
    <row r="235" s="238" customFormat="1" x14ac:dyDescent="0.25"/>
    <row r="236" s="238" customFormat="1" x14ac:dyDescent="0.25"/>
    <row r="237" s="238" customFormat="1" x14ac:dyDescent="0.25"/>
    <row r="238" s="238" customFormat="1" x14ac:dyDescent="0.25"/>
    <row r="239" s="238" customFormat="1" x14ac:dyDescent="0.25"/>
    <row r="240" s="238" customFormat="1" x14ac:dyDescent="0.25"/>
    <row r="241" s="238" customFormat="1" x14ac:dyDescent="0.25"/>
    <row r="242" s="238" customFormat="1" x14ac:dyDescent="0.25"/>
    <row r="243" s="238" customFormat="1" x14ac:dyDescent="0.25"/>
    <row r="244" s="238" customFormat="1" x14ac:dyDescent="0.25"/>
    <row r="245" s="238" customFormat="1" x14ac:dyDescent="0.25"/>
    <row r="246" s="238" customFormat="1" x14ac:dyDescent="0.25"/>
    <row r="247" s="238" customFormat="1" x14ac:dyDescent="0.25"/>
    <row r="248" s="238" customFormat="1" x14ac:dyDescent="0.25"/>
    <row r="249" s="238" customFormat="1" x14ac:dyDescent="0.25"/>
    <row r="250" s="238" customFormat="1" x14ac:dyDescent="0.25"/>
    <row r="251" s="238" customFormat="1" x14ac:dyDescent="0.25"/>
    <row r="252" s="238" customFormat="1" x14ac:dyDescent="0.25"/>
    <row r="253" s="238" customFormat="1" x14ac:dyDescent="0.25"/>
    <row r="254" s="238" customFormat="1" x14ac:dyDescent="0.25"/>
    <row r="255" s="238" customFormat="1" x14ac:dyDescent="0.25"/>
    <row r="256" s="238" customFormat="1" x14ac:dyDescent="0.25"/>
    <row r="257" s="238" customFormat="1" x14ac:dyDescent="0.25"/>
    <row r="258" s="238" customFormat="1" x14ac:dyDescent="0.25"/>
    <row r="259" s="238" customFormat="1" x14ac:dyDescent="0.25"/>
    <row r="260" s="238" customFormat="1" x14ac:dyDescent="0.25"/>
    <row r="261" s="238" customFormat="1" x14ac:dyDescent="0.25"/>
    <row r="262" s="238" customFormat="1" x14ac:dyDescent="0.25"/>
    <row r="263" s="238" customFormat="1" x14ac:dyDescent="0.25"/>
    <row r="264" s="238" customFormat="1" x14ac:dyDescent="0.25"/>
    <row r="265" s="238" customFormat="1" x14ac:dyDescent="0.25"/>
    <row r="266" s="238" customFormat="1" x14ac:dyDescent="0.25"/>
    <row r="267" s="238" customFormat="1" x14ac:dyDescent="0.25"/>
    <row r="268" s="238" customFormat="1" x14ac:dyDescent="0.25"/>
    <row r="269" s="238" customFormat="1" x14ac:dyDescent="0.25"/>
    <row r="270" s="238" customFormat="1" x14ac:dyDescent="0.25"/>
    <row r="271" s="238" customFormat="1" x14ac:dyDescent="0.25"/>
    <row r="272" s="238" customFormat="1" x14ac:dyDescent="0.25"/>
    <row r="273" s="238" customFormat="1" x14ac:dyDescent="0.25"/>
    <row r="274" s="238" customFormat="1" x14ac:dyDescent="0.25"/>
    <row r="275" s="238" customFormat="1" x14ac:dyDescent="0.25"/>
    <row r="276" s="238" customFormat="1" x14ac:dyDescent="0.25"/>
    <row r="277" s="238" customFormat="1" x14ac:dyDescent="0.25"/>
    <row r="278" s="238" customFormat="1" x14ac:dyDescent="0.25"/>
    <row r="279" s="238" customFormat="1" x14ac:dyDescent="0.25"/>
    <row r="280" s="238" customFormat="1" x14ac:dyDescent="0.25"/>
    <row r="281" s="238" customFormat="1" x14ac:dyDescent="0.25"/>
    <row r="282" s="238" customFormat="1" x14ac:dyDescent="0.25"/>
    <row r="283" s="238" customFormat="1" x14ac:dyDescent="0.25"/>
    <row r="284" s="238" customFormat="1" x14ac:dyDescent="0.25"/>
    <row r="285" s="238" customFormat="1" x14ac:dyDescent="0.25"/>
    <row r="286" s="238" customFormat="1" x14ac:dyDescent="0.25"/>
    <row r="287" s="238" customFormat="1" x14ac:dyDescent="0.25"/>
    <row r="288" s="238" customFormat="1" x14ac:dyDescent="0.25"/>
    <row r="289" s="238" customFormat="1" x14ac:dyDescent="0.25"/>
    <row r="290" s="238" customFormat="1" x14ac:dyDescent="0.25"/>
    <row r="291" s="238" customFormat="1" x14ac:dyDescent="0.25"/>
    <row r="292" s="238" customFormat="1" x14ac:dyDescent="0.25"/>
    <row r="293" s="238" customFormat="1" x14ac:dyDescent="0.25"/>
    <row r="294" s="238" customFormat="1" x14ac:dyDescent="0.25"/>
    <row r="295" s="238" customFormat="1" x14ac:dyDescent="0.25"/>
    <row r="296" s="238" customFormat="1" x14ac:dyDescent="0.25"/>
    <row r="297" s="238" customFormat="1" x14ac:dyDescent="0.25"/>
    <row r="298" s="238" customFormat="1" x14ac:dyDescent="0.25"/>
    <row r="299" s="238" customFormat="1" x14ac:dyDescent="0.25"/>
    <row r="300" s="238" customFormat="1" x14ac:dyDescent="0.25"/>
    <row r="301" s="238" customFormat="1" x14ac:dyDescent="0.25"/>
    <row r="302" s="238" customFormat="1" x14ac:dyDescent="0.25"/>
    <row r="303" s="238" customFormat="1" x14ac:dyDescent="0.25"/>
    <row r="304" s="238" customFormat="1" x14ac:dyDescent="0.25"/>
    <row r="305" s="238" customFormat="1" x14ac:dyDescent="0.25"/>
    <row r="306" s="238" customFormat="1" x14ac:dyDescent="0.25"/>
    <row r="307" s="238" customFormat="1" x14ac:dyDescent="0.25"/>
    <row r="308" s="238" customFormat="1" x14ac:dyDescent="0.25"/>
    <row r="309" s="238" customFormat="1" x14ac:dyDescent="0.25"/>
    <row r="310" s="238" customFormat="1" x14ac:dyDescent="0.25"/>
    <row r="311" s="238" customFormat="1" x14ac:dyDescent="0.25"/>
    <row r="312" s="238" customFormat="1" x14ac:dyDescent="0.25"/>
    <row r="313" s="238" customFormat="1" x14ac:dyDescent="0.25"/>
    <row r="314" s="238" customFormat="1" x14ac:dyDescent="0.25"/>
    <row r="315" s="238" customFormat="1" x14ac:dyDescent="0.25"/>
    <row r="316" s="238" customFormat="1" x14ac:dyDescent="0.25"/>
    <row r="317" s="238" customFormat="1" x14ac:dyDescent="0.25"/>
    <row r="318" s="238" customFormat="1" x14ac:dyDescent="0.25"/>
    <row r="319" s="238" customFormat="1" x14ac:dyDescent="0.25"/>
    <row r="320" s="238" customFormat="1" x14ac:dyDescent="0.25"/>
    <row r="321" s="238" customFormat="1" x14ac:dyDescent="0.25"/>
    <row r="322" s="238" customFormat="1" x14ac:dyDescent="0.25"/>
    <row r="323" s="238" customFormat="1" x14ac:dyDescent="0.25"/>
    <row r="324" s="238" customFormat="1" x14ac:dyDescent="0.25"/>
    <row r="325" s="238" customFormat="1" x14ac:dyDescent="0.25"/>
    <row r="326" s="238" customFormat="1" x14ac:dyDescent="0.25"/>
    <row r="327" s="238" customFormat="1" x14ac:dyDescent="0.25"/>
    <row r="328" s="238" customFormat="1" x14ac:dyDescent="0.25"/>
    <row r="329" s="238" customFormat="1" x14ac:dyDescent="0.25"/>
    <row r="330" s="238" customFormat="1" x14ac:dyDescent="0.25"/>
    <row r="331" s="238" customFormat="1" x14ac:dyDescent="0.25"/>
    <row r="332" s="238" customFormat="1" x14ac:dyDescent="0.25"/>
    <row r="333" s="238" customFormat="1" x14ac:dyDescent="0.25"/>
    <row r="334" s="238" customFormat="1" x14ac:dyDescent="0.25"/>
    <row r="335" s="238" customFormat="1" x14ac:dyDescent="0.25"/>
    <row r="336" s="238" customFormat="1" x14ac:dyDescent="0.25"/>
    <row r="337" s="238" customFormat="1" x14ac:dyDescent="0.25"/>
    <row r="338" s="238" customFormat="1" x14ac:dyDescent="0.25"/>
    <row r="339" s="238" customFormat="1" x14ac:dyDescent="0.25"/>
    <row r="340" s="238" customFormat="1" x14ac:dyDescent="0.25"/>
    <row r="341" s="238" customFormat="1" x14ac:dyDescent="0.25"/>
    <row r="342" s="238" customFormat="1" x14ac:dyDescent="0.25"/>
    <row r="343" s="238" customFormat="1" x14ac:dyDescent="0.25"/>
    <row r="344" s="238" customFormat="1" x14ac:dyDescent="0.25"/>
    <row r="345" s="238" customFormat="1" x14ac:dyDescent="0.25"/>
    <row r="346" s="238" customFormat="1" x14ac:dyDescent="0.25"/>
    <row r="347" s="238" customFormat="1" x14ac:dyDescent="0.25"/>
    <row r="348" s="238" customFormat="1" x14ac:dyDescent="0.25"/>
    <row r="349" s="238" customFormat="1" x14ac:dyDescent="0.25"/>
    <row r="350" s="238" customFormat="1" x14ac:dyDescent="0.25"/>
    <row r="351" s="238" customFormat="1" x14ac:dyDescent="0.25"/>
    <row r="352" s="238" customFormat="1" x14ac:dyDescent="0.25"/>
    <row r="353" s="238" customFormat="1" x14ac:dyDescent="0.25"/>
    <row r="354" s="238" customFormat="1" x14ac:dyDescent="0.25"/>
    <row r="355" s="238" customFormat="1" x14ac:dyDescent="0.25"/>
    <row r="356" s="238" customFormat="1" x14ac:dyDescent="0.25"/>
    <row r="357" s="238" customFormat="1" x14ac:dyDescent="0.25"/>
    <row r="358" s="238" customFormat="1" x14ac:dyDescent="0.25"/>
    <row r="359" s="238" customFormat="1" x14ac:dyDescent="0.25"/>
    <row r="360" s="238" customFormat="1" x14ac:dyDescent="0.25"/>
    <row r="361" s="238" customFormat="1" x14ac:dyDescent="0.25"/>
    <row r="362" s="238" customFormat="1" x14ac:dyDescent="0.25"/>
    <row r="363" s="238" customFormat="1" x14ac:dyDescent="0.25"/>
    <row r="364" s="238" customFormat="1" x14ac:dyDescent="0.25"/>
    <row r="365" s="238" customFormat="1" x14ac:dyDescent="0.25"/>
    <row r="366" s="238" customFormat="1" x14ac:dyDescent="0.25"/>
    <row r="367" s="238" customFormat="1" x14ac:dyDescent="0.25"/>
    <row r="368" s="238" customFormat="1" x14ac:dyDescent="0.25"/>
    <row r="369" s="238" customFormat="1" x14ac:dyDescent="0.25"/>
    <row r="370" s="238" customFormat="1" x14ac:dyDescent="0.25"/>
    <row r="371" s="238" customFormat="1" x14ac:dyDescent="0.25"/>
    <row r="372" s="238" customFormat="1" x14ac:dyDescent="0.25"/>
    <row r="373" s="238" customFormat="1" x14ac:dyDescent="0.25"/>
    <row r="374" s="238" customFormat="1" x14ac:dyDescent="0.25"/>
    <row r="375" s="238" customFormat="1" x14ac:dyDescent="0.25"/>
    <row r="376" s="238" customFormat="1" x14ac:dyDescent="0.25"/>
    <row r="377" s="238" customFormat="1" x14ac:dyDescent="0.25"/>
    <row r="378" s="238" customFormat="1" x14ac:dyDescent="0.25"/>
    <row r="379" s="238" customFormat="1" x14ac:dyDescent="0.25"/>
    <row r="380" s="238" customFormat="1" x14ac:dyDescent="0.25"/>
    <row r="381" s="238" customFormat="1" x14ac:dyDescent="0.25"/>
    <row r="382" s="238" customFormat="1" x14ac:dyDescent="0.25"/>
    <row r="383" s="238" customFormat="1" x14ac:dyDescent="0.25"/>
    <row r="384" s="238" customFormat="1" x14ac:dyDescent="0.25"/>
    <row r="385" s="238" customFormat="1" x14ac:dyDescent="0.25"/>
    <row r="386" s="238" customFormat="1" x14ac:dyDescent="0.25"/>
    <row r="387" s="238" customFormat="1" x14ac:dyDescent="0.25"/>
    <row r="388" s="238" customFormat="1" x14ac:dyDescent="0.25"/>
    <row r="389" s="238" customFormat="1" x14ac:dyDescent="0.25"/>
    <row r="390" s="238" customFormat="1" x14ac:dyDescent="0.25"/>
    <row r="391" s="238" customFormat="1" x14ac:dyDescent="0.25"/>
    <row r="392" s="238" customFormat="1" x14ac:dyDescent="0.25"/>
    <row r="393" s="238" customFormat="1" x14ac:dyDescent="0.25"/>
    <row r="394" s="238" customFormat="1" x14ac:dyDescent="0.25"/>
    <row r="395" s="238" customFormat="1" x14ac:dyDescent="0.25"/>
    <row r="396" s="238" customFormat="1" x14ac:dyDescent="0.25"/>
    <row r="397" s="238" customFormat="1" x14ac:dyDescent="0.25"/>
    <row r="398" s="238" customFormat="1" x14ac:dyDescent="0.25"/>
    <row r="399" s="238" customFormat="1" x14ac:dyDescent="0.25"/>
    <row r="400" s="238" customFormat="1" x14ac:dyDescent="0.25"/>
    <row r="401" s="238" customFormat="1" x14ac:dyDescent="0.25"/>
    <row r="402" s="238" customFormat="1" x14ac:dyDescent="0.25"/>
    <row r="403" s="238" customFormat="1" x14ac:dyDescent="0.25"/>
    <row r="404" s="238" customFormat="1" x14ac:dyDescent="0.25"/>
    <row r="405" s="238" customFormat="1" x14ac:dyDescent="0.25"/>
    <row r="406" s="238" customFormat="1" x14ac:dyDescent="0.25"/>
    <row r="407" s="238" customFormat="1" x14ac:dyDescent="0.25"/>
    <row r="408" s="238" customFormat="1" x14ac:dyDescent="0.25"/>
    <row r="409" s="238" customFormat="1" x14ac:dyDescent="0.25"/>
    <row r="410" s="238" customFormat="1" x14ac:dyDescent="0.25"/>
    <row r="411" s="238" customFormat="1" x14ac:dyDescent="0.25"/>
    <row r="412" s="238" customFormat="1" x14ac:dyDescent="0.25"/>
    <row r="413" s="238" customFormat="1" x14ac:dyDescent="0.25"/>
    <row r="414" s="238" customFormat="1" x14ac:dyDescent="0.25"/>
    <row r="415" s="238" customFormat="1" x14ac:dyDescent="0.25"/>
    <row r="416" s="238" customFormat="1" x14ac:dyDescent="0.25"/>
    <row r="417" s="238" customFormat="1" x14ac:dyDescent="0.25"/>
    <row r="418" s="238" customFormat="1" x14ac:dyDescent="0.25"/>
    <row r="419" s="238" customFormat="1" x14ac:dyDescent="0.25"/>
    <row r="420" s="238" customFormat="1" x14ac:dyDescent="0.25"/>
    <row r="421" s="238" customFormat="1" x14ac:dyDescent="0.25"/>
    <row r="422" s="238" customFormat="1" x14ac:dyDescent="0.25"/>
    <row r="423" s="238" customFormat="1" x14ac:dyDescent="0.25"/>
    <row r="424" s="238" customFormat="1" x14ac:dyDescent="0.25"/>
    <row r="425" s="238" customFormat="1" x14ac:dyDescent="0.25"/>
    <row r="426" s="238" customFormat="1" x14ac:dyDescent="0.25"/>
    <row r="427" s="238" customFormat="1" x14ac:dyDescent="0.25"/>
    <row r="428" s="238" customFormat="1" x14ac:dyDescent="0.25"/>
    <row r="429" s="238" customFormat="1" x14ac:dyDescent="0.25"/>
    <row r="430" s="238" customFormat="1" x14ac:dyDescent="0.25"/>
    <row r="431" s="238" customFormat="1" x14ac:dyDescent="0.25"/>
    <row r="432" s="238" customFormat="1" x14ac:dyDescent="0.25"/>
    <row r="433" s="238" customFormat="1" x14ac:dyDescent="0.25"/>
    <row r="434" s="238" customFormat="1" x14ac:dyDescent="0.25"/>
    <row r="435" s="238" customFormat="1" x14ac:dyDescent="0.25"/>
    <row r="436" s="238" customFormat="1" x14ac:dyDescent="0.25"/>
    <row r="437" s="238" customFormat="1" x14ac:dyDescent="0.25"/>
    <row r="438" s="238" customFormat="1" x14ac:dyDescent="0.25"/>
    <row r="439" s="238" customFormat="1" x14ac:dyDescent="0.25"/>
    <row r="440" s="238" customFormat="1" x14ac:dyDescent="0.25"/>
    <row r="441" s="238" customFormat="1" x14ac:dyDescent="0.25"/>
    <row r="442" s="238" customFormat="1" x14ac:dyDescent="0.25"/>
    <row r="443" s="238" customFormat="1" x14ac:dyDescent="0.25"/>
    <row r="444" s="238" customFormat="1" x14ac:dyDescent="0.25"/>
    <row r="445" s="238" customFormat="1" x14ac:dyDescent="0.25"/>
    <row r="446" s="238" customFormat="1" x14ac:dyDescent="0.25"/>
    <row r="447" s="238" customFormat="1" x14ac:dyDescent="0.25"/>
    <row r="448" s="238" customFormat="1" x14ac:dyDescent="0.25"/>
    <row r="449" s="238" customFormat="1" x14ac:dyDescent="0.25"/>
    <row r="450" s="238" customFormat="1" x14ac:dyDescent="0.25"/>
    <row r="451" s="238" customFormat="1" x14ac:dyDescent="0.25"/>
    <row r="452" s="238" customFormat="1" x14ac:dyDescent="0.25"/>
    <row r="453" s="238" customFormat="1" x14ac:dyDescent="0.25"/>
    <row r="454" s="238" customFormat="1" x14ac:dyDescent="0.25"/>
    <row r="455" s="238" customFormat="1" x14ac:dyDescent="0.25"/>
    <row r="456" s="238" customFormat="1" x14ac:dyDescent="0.25"/>
    <row r="457" s="238" customFormat="1" x14ac:dyDescent="0.25"/>
    <row r="458" s="238" customFormat="1" x14ac:dyDescent="0.25"/>
    <row r="459" s="238" customFormat="1" x14ac:dyDescent="0.25"/>
    <row r="460" s="238" customFormat="1" x14ac:dyDescent="0.25"/>
    <row r="461" s="238" customFormat="1" x14ac:dyDescent="0.25"/>
    <row r="462" s="238" customFormat="1" x14ac:dyDescent="0.25"/>
    <row r="463" s="238" customFormat="1" x14ac:dyDescent="0.25"/>
    <row r="464" s="238" customFormat="1" x14ac:dyDescent="0.25"/>
    <row r="465" s="238" customFormat="1" x14ac:dyDescent="0.25"/>
    <row r="466" s="238" customFormat="1" x14ac:dyDescent="0.25"/>
    <row r="467" s="238" customFormat="1" x14ac:dyDescent="0.25"/>
    <row r="468" s="238" customFormat="1" x14ac:dyDescent="0.25"/>
    <row r="469" s="238" customFormat="1" x14ac:dyDescent="0.25"/>
    <row r="470" s="238" customFormat="1" x14ac:dyDescent="0.25"/>
    <row r="471" s="238" customFormat="1" x14ac:dyDescent="0.25"/>
    <row r="472" s="238" customFormat="1" x14ac:dyDescent="0.25"/>
    <row r="473" s="238" customFormat="1" x14ac:dyDescent="0.25"/>
    <row r="474" s="238" customFormat="1" x14ac:dyDescent="0.25"/>
    <row r="475" s="238" customFormat="1" x14ac:dyDescent="0.25"/>
    <row r="476" s="238" customFormat="1" x14ac:dyDescent="0.25"/>
    <row r="477" s="238" customFormat="1" x14ac:dyDescent="0.25"/>
    <row r="478" s="238" customFormat="1" x14ac:dyDescent="0.25"/>
    <row r="479" s="238" customFormat="1" x14ac:dyDescent="0.25"/>
    <row r="480" s="238" customFormat="1" x14ac:dyDescent="0.25"/>
    <row r="481" s="238" customFormat="1" x14ac:dyDescent="0.25"/>
    <row r="482" s="238" customFormat="1" x14ac:dyDescent="0.25"/>
    <row r="483" s="238" customFormat="1" x14ac:dyDescent="0.25"/>
    <row r="484" s="238" customFormat="1" x14ac:dyDescent="0.25"/>
    <row r="485" s="238" customFormat="1" x14ac:dyDescent="0.25"/>
    <row r="486" s="238" customFormat="1" x14ac:dyDescent="0.25"/>
    <row r="487" s="238" customFormat="1" x14ac:dyDescent="0.25"/>
    <row r="488" s="238" customFormat="1" x14ac:dyDescent="0.25"/>
    <row r="489" s="238" customFormat="1" x14ac:dyDescent="0.25"/>
    <row r="490" s="238" customFormat="1" x14ac:dyDescent="0.25"/>
    <row r="491" s="238" customFormat="1" x14ac:dyDescent="0.25"/>
    <row r="492" s="238" customFormat="1" x14ac:dyDescent="0.25"/>
    <row r="493" s="238" customFormat="1" x14ac:dyDescent="0.25"/>
    <row r="494" s="238" customFormat="1" x14ac:dyDescent="0.25"/>
    <row r="495" s="238" customFormat="1" x14ac:dyDescent="0.25"/>
    <row r="496" s="238" customFormat="1" x14ac:dyDescent="0.25"/>
    <row r="497" s="238" customFormat="1" x14ac:dyDescent="0.25"/>
    <row r="498" s="238" customFormat="1" x14ac:dyDescent="0.25"/>
    <row r="499" s="238" customFormat="1" x14ac:dyDescent="0.25"/>
  </sheetData>
  <sheetProtection formatCells="0" formatColumns="0" formatRows="0" insertColumns="0" insertRows="0"/>
  <mergeCells count="12">
    <mergeCell ref="A1:G1"/>
    <mergeCell ref="A13:G13"/>
    <mergeCell ref="G3:G4"/>
    <mergeCell ref="G14:G15"/>
    <mergeCell ref="D3:F3"/>
    <mergeCell ref="A3:A4"/>
    <mergeCell ref="B3:B4"/>
    <mergeCell ref="A14:A15"/>
    <mergeCell ref="B14:B15"/>
    <mergeCell ref="F14:F15"/>
    <mergeCell ref="C3:C4"/>
    <mergeCell ref="C14:E14"/>
  </mergeCells>
  <pageMargins left="0.31496062992125984" right="0.11811023622047245" top="0.35433070866141736" bottom="0.35433070866141736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8"/>
  <sheetViews>
    <sheetView topLeftCell="A4" workbookViewId="0">
      <selection activeCell="E7" sqref="E7:G7"/>
    </sheetView>
  </sheetViews>
  <sheetFormatPr defaultRowHeight="15.75" x14ac:dyDescent="0.25"/>
  <cols>
    <col min="1" max="1" width="44.7109375" style="13" customWidth="1"/>
    <col min="2" max="2" width="11.5703125" style="13" customWidth="1"/>
    <col min="3" max="3" width="14.7109375" style="13" customWidth="1"/>
    <col min="4" max="4" width="16.140625" style="13" customWidth="1"/>
    <col min="5" max="5" width="11.28515625" style="13" customWidth="1"/>
    <col min="6" max="6" width="11.7109375" style="13" customWidth="1"/>
    <col min="7" max="7" width="13.85546875" style="13" customWidth="1"/>
    <col min="8" max="8" width="30" style="13" customWidth="1"/>
    <col min="9" max="9" width="13.7109375" style="13" customWidth="1"/>
    <col min="10" max="10" width="9.140625" style="13"/>
    <col min="11" max="11" width="12.85546875" style="13" customWidth="1"/>
    <col min="12" max="12" width="9.140625" style="13"/>
    <col min="13" max="13" width="11.42578125" style="13" customWidth="1"/>
    <col min="14" max="15" width="11.7109375" style="13" customWidth="1"/>
    <col min="16" max="16" width="11.85546875" style="13" customWidth="1"/>
    <col min="17" max="17" width="17.7109375" style="13" customWidth="1"/>
    <col min="18" max="16384" width="9.140625" style="13"/>
  </cols>
  <sheetData>
    <row r="1" spans="1:8" s="33" customFormat="1" ht="60" customHeight="1" x14ac:dyDescent="0.3">
      <c r="A1" s="463" t="s">
        <v>199</v>
      </c>
      <c r="B1" s="463"/>
      <c r="C1" s="463"/>
      <c r="D1" s="463"/>
      <c r="E1" s="463"/>
      <c r="F1" s="463"/>
      <c r="G1" s="463"/>
      <c r="H1" s="127"/>
    </row>
    <row r="3" spans="1:8" s="34" customFormat="1" ht="19.5" customHeight="1" x14ac:dyDescent="0.25">
      <c r="A3" s="467" t="s">
        <v>193</v>
      </c>
      <c r="B3" s="467" t="s">
        <v>178</v>
      </c>
      <c r="C3" s="468" t="s">
        <v>196</v>
      </c>
      <c r="D3" s="473" t="s">
        <v>179</v>
      </c>
      <c r="E3" s="475" t="s">
        <v>195</v>
      </c>
      <c r="F3" s="476"/>
      <c r="G3" s="477"/>
      <c r="H3" s="225"/>
    </row>
    <row r="4" spans="1:8" s="35" customFormat="1" ht="31.5" customHeight="1" x14ac:dyDescent="0.2">
      <c r="A4" s="467"/>
      <c r="B4" s="467"/>
      <c r="C4" s="469"/>
      <c r="D4" s="474"/>
      <c r="E4" s="478"/>
      <c r="F4" s="479"/>
      <c r="G4" s="480"/>
      <c r="H4" s="225"/>
    </row>
    <row r="5" spans="1:8" s="15" customFormat="1" x14ac:dyDescent="0.25">
      <c r="A5" s="14">
        <v>1</v>
      </c>
      <c r="B5" s="14" t="s">
        <v>181</v>
      </c>
      <c r="C5" s="14">
        <v>3</v>
      </c>
      <c r="D5" s="14">
        <v>4</v>
      </c>
      <c r="E5" s="448"/>
      <c r="F5" s="453"/>
      <c r="G5" s="449"/>
      <c r="H5" s="226"/>
    </row>
    <row r="6" spans="1:8" ht="52.5" customHeight="1" x14ac:dyDescent="0.25">
      <c r="A6" s="65" t="s">
        <v>537</v>
      </c>
      <c r="B6" s="236">
        <f t="shared" ref="B6:B18" si="0">C6/D6</f>
        <v>0.49769585253456222</v>
      </c>
      <c r="C6" s="36">
        <v>540</v>
      </c>
      <c r="D6" s="36">
        <v>1085</v>
      </c>
      <c r="E6" s="454" t="s">
        <v>708</v>
      </c>
      <c r="F6" s="455"/>
      <c r="G6" s="456"/>
      <c r="H6" s="232"/>
    </row>
    <row r="7" spans="1:8" ht="15.75" customHeight="1" x14ac:dyDescent="0.25">
      <c r="A7" s="65" t="s">
        <v>536</v>
      </c>
      <c r="B7" s="236">
        <f t="shared" si="0"/>
        <v>5.0691244239631339E-2</v>
      </c>
      <c r="C7" s="329">
        <v>55</v>
      </c>
      <c r="D7" s="329">
        <v>1085</v>
      </c>
      <c r="E7" s="454" t="s">
        <v>554</v>
      </c>
      <c r="F7" s="458"/>
      <c r="G7" s="459"/>
      <c r="H7" s="232"/>
    </row>
    <row r="8" spans="1:8" s="318" customFormat="1" x14ac:dyDescent="0.25">
      <c r="A8" s="316"/>
      <c r="B8" s="330">
        <f t="shared" si="0"/>
        <v>0</v>
      </c>
      <c r="C8" s="329"/>
      <c r="D8" s="329">
        <v>1</v>
      </c>
      <c r="E8" s="460"/>
      <c r="F8" s="461"/>
      <c r="G8" s="462"/>
      <c r="H8" s="317"/>
    </row>
    <row r="9" spans="1:8" x14ac:dyDescent="0.25">
      <c r="A9" s="65"/>
      <c r="B9" s="236">
        <f t="shared" si="0"/>
        <v>0</v>
      </c>
      <c r="C9" s="36"/>
      <c r="D9" s="36">
        <v>1</v>
      </c>
      <c r="E9" s="470"/>
      <c r="F9" s="471"/>
      <c r="G9" s="472"/>
      <c r="H9" s="232"/>
    </row>
    <row r="10" spans="1:8" hidden="1" x14ac:dyDescent="0.25">
      <c r="A10" s="65"/>
      <c r="B10" s="236">
        <f t="shared" si="0"/>
        <v>0</v>
      </c>
      <c r="C10" s="36"/>
      <c r="D10" s="36">
        <v>1</v>
      </c>
      <c r="E10" s="470"/>
      <c r="F10" s="471"/>
      <c r="G10" s="472"/>
      <c r="H10" s="232"/>
    </row>
    <row r="11" spans="1:8" hidden="1" x14ac:dyDescent="0.25">
      <c r="A11" s="40"/>
      <c r="B11" s="236">
        <f t="shared" si="0"/>
        <v>0</v>
      </c>
      <c r="C11" s="36"/>
      <c r="D11" s="36">
        <v>1</v>
      </c>
      <c r="E11" s="222"/>
      <c r="F11" s="223"/>
      <c r="G11" s="224"/>
      <c r="H11" s="232"/>
    </row>
    <row r="12" spans="1:8" hidden="1" x14ac:dyDescent="0.25">
      <c r="A12" s="40"/>
      <c r="B12" s="236">
        <f t="shared" si="0"/>
        <v>0</v>
      </c>
      <c r="C12" s="36"/>
      <c r="D12" s="36">
        <v>1</v>
      </c>
      <c r="E12" s="222"/>
      <c r="F12" s="223"/>
      <c r="G12" s="224"/>
      <c r="H12" s="232"/>
    </row>
    <row r="13" spans="1:8" hidden="1" x14ac:dyDescent="0.25">
      <c r="A13" s="40"/>
      <c r="B13" s="236">
        <f t="shared" si="0"/>
        <v>0</v>
      </c>
      <c r="C13" s="36"/>
      <c r="D13" s="36">
        <v>1</v>
      </c>
      <c r="E13" s="222"/>
      <c r="F13" s="223"/>
      <c r="G13" s="224"/>
      <c r="H13" s="232"/>
    </row>
    <row r="14" spans="1:8" hidden="1" x14ac:dyDescent="0.25">
      <c r="A14" s="40"/>
      <c r="B14" s="236">
        <f t="shared" si="0"/>
        <v>0</v>
      </c>
      <c r="C14" s="36"/>
      <c r="D14" s="36">
        <v>1</v>
      </c>
      <c r="E14" s="222"/>
      <c r="F14" s="223"/>
      <c r="G14" s="224"/>
      <c r="H14" s="232"/>
    </row>
    <row r="15" spans="1:8" hidden="1" x14ac:dyDescent="0.25">
      <c r="A15" s="40"/>
      <c r="B15" s="236">
        <f t="shared" si="0"/>
        <v>0</v>
      </c>
      <c r="C15" s="36"/>
      <c r="D15" s="36">
        <v>1</v>
      </c>
      <c r="E15" s="222"/>
      <c r="F15" s="223"/>
      <c r="G15" s="224"/>
      <c r="H15" s="232"/>
    </row>
    <row r="16" spans="1:8" hidden="1" x14ac:dyDescent="0.25">
      <c r="A16" s="40"/>
      <c r="B16" s="236">
        <f t="shared" si="0"/>
        <v>0</v>
      </c>
      <c r="C16" s="36"/>
      <c r="D16" s="36">
        <v>1</v>
      </c>
      <c r="E16" s="222"/>
      <c r="F16" s="223"/>
      <c r="G16" s="224"/>
      <c r="H16" s="232"/>
    </row>
    <row r="17" spans="1:17" hidden="1" x14ac:dyDescent="0.25">
      <c r="A17" s="40"/>
      <c r="B17" s="236">
        <f t="shared" si="0"/>
        <v>0</v>
      </c>
      <c r="C17" s="36"/>
      <c r="D17" s="36">
        <v>1</v>
      </c>
      <c r="E17" s="222"/>
      <c r="F17" s="223"/>
      <c r="G17" s="224"/>
      <c r="H17" s="232"/>
    </row>
    <row r="18" spans="1:17" x14ac:dyDescent="0.25">
      <c r="A18" s="40"/>
      <c r="B18" s="236">
        <f t="shared" si="0"/>
        <v>0</v>
      </c>
      <c r="C18" s="36"/>
      <c r="D18" s="36">
        <v>1</v>
      </c>
      <c r="E18" s="470"/>
      <c r="F18" s="471"/>
      <c r="G18" s="472"/>
      <c r="H18" s="232"/>
    </row>
    <row r="20" spans="1:17" ht="47.25" customHeight="1" x14ac:dyDescent="0.3">
      <c r="A20" s="464" t="s">
        <v>212</v>
      </c>
      <c r="B20" s="464"/>
      <c r="C20" s="464"/>
      <c r="D20" s="464"/>
      <c r="E20" s="464"/>
      <c r="F20" s="464"/>
      <c r="G20" s="464"/>
      <c r="H20" s="227"/>
    </row>
    <row r="21" spans="1:17" ht="16.5" customHeight="1" x14ac:dyDescent="0.25">
      <c r="A21" s="465" t="s">
        <v>177</v>
      </c>
      <c r="B21" s="465" t="s">
        <v>178</v>
      </c>
      <c r="C21" s="465" t="s">
        <v>185</v>
      </c>
      <c r="D21" s="465" t="s">
        <v>197</v>
      </c>
      <c r="E21" s="465" t="s">
        <v>378</v>
      </c>
      <c r="F21" s="467" t="s">
        <v>195</v>
      </c>
      <c r="G21" s="467"/>
      <c r="H21" s="444" t="s">
        <v>386</v>
      </c>
      <c r="I21" s="457" t="s">
        <v>392</v>
      </c>
      <c r="J21" s="457"/>
      <c r="K21" s="457"/>
      <c r="L21" s="457"/>
      <c r="M21" s="457"/>
      <c r="N21" s="457"/>
      <c r="O21" s="457"/>
      <c r="P21" s="457"/>
      <c r="Q21" s="457"/>
    </row>
    <row r="22" spans="1:17" ht="67.5" customHeight="1" x14ac:dyDescent="0.25">
      <c r="A22" s="466"/>
      <c r="B22" s="466"/>
      <c r="C22" s="466"/>
      <c r="D22" s="466"/>
      <c r="E22" s="466"/>
      <c r="F22" s="467"/>
      <c r="G22" s="467"/>
      <c r="H22" s="445"/>
      <c r="I22" s="218" t="s">
        <v>379</v>
      </c>
      <c r="J22" s="218" t="s">
        <v>143</v>
      </c>
      <c r="K22" s="218" t="s">
        <v>380</v>
      </c>
      <c r="L22" s="218" t="s">
        <v>381</v>
      </c>
      <c r="M22" s="46" t="s">
        <v>382</v>
      </c>
      <c r="N22" s="46" t="s">
        <v>383</v>
      </c>
      <c r="O22" s="46" t="s">
        <v>384</v>
      </c>
      <c r="P22" s="46" t="s">
        <v>385</v>
      </c>
      <c r="Q22" s="46" t="s">
        <v>195</v>
      </c>
    </row>
    <row r="23" spans="1:17" x14ac:dyDescent="0.25">
      <c r="A23" s="14">
        <v>1</v>
      </c>
      <c r="B23" s="14">
        <v>2</v>
      </c>
      <c r="C23" s="37">
        <v>3</v>
      </c>
      <c r="D23" s="37">
        <v>4</v>
      </c>
      <c r="E23" s="14" t="s">
        <v>198</v>
      </c>
      <c r="F23" s="448">
        <v>7</v>
      </c>
      <c r="G23" s="449"/>
      <c r="H23" s="128">
        <v>8</v>
      </c>
      <c r="I23" s="14">
        <v>9</v>
      </c>
      <c r="J23" s="14">
        <v>10</v>
      </c>
      <c r="K23" s="14">
        <v>11</v>
      </c>
      <c r="L23" s="14">
        <v>12</v>
      </c>
      <c r="M23" s="14">
        <v>13</v>
      </c>
      <c r="N23" s="14">
        <v>14</v>
      </c>
      <c r="O23" s="14">
        <v>15</v>
      </c>
      <c r="P23" s="14">
        <v>16</v>
      </c>
      <c r="Q23" s="14">
        <v>17</v>
      </c>
    </row>
    <row r="24" spans="1:17" ht="36.75" customHeight="1" x14ac:dyDescent="0.25">
      <c r="A24" s="43" t="str">
        <f t="shared" ref="A24:A36" si="1">CONCATENATE(A6)</f>
        <v>Бумага д/ксерокса,пач.</v>
      </c>
      <c r="B24" s="236">
        <f t="shared" ref="B24:B35" si="2">B6</f>
        <v>0.49769585253456222</v>
      </c>
      <c r="C24" s="38">
        <v>260</v>
      </c>
      <c r="D24" s="36">
        <v>1</v>
      </c>
      <c r="E24" s="39">
        <f>B24*C24/D24</f>
        <v>129.40092165898616</v>
      </c>
      <c r="F24" s="450" t="s">
        <v>547</v>
      </c>
      <c r="G24" s="450"/>
      <c r="H24" s="228" t="s">
        <v>389</v>
      </c>
      <c r="I24" s="234"/>
      <c r="J24" s="234"/>
      <c r="K24" s="234"/>
      <c r="L24" s="234"/>
      <c r="M24" s="234"/>
      <c r="N24" s="234"/>
      <c r="O24" s="234"/>
      <c r="P24" s="234"/>
      <c r="Q24" s="441"/>
    </row>
    <row r="25" spans="1:17" ht="25.5" x14ac:dyDescent="0.25">
      <c r="A25" s="43" t="str">
        <f t="shared" si="1"/>
        <v>классные журналы,к-во классов, шт.</v>
      </c>
      <c r="B25" s="236">
        <f t="shared" si="2"/>
        <v>5.0691244239631339E-2</v>
      </c>
      <c r="C25" s="38">
        <v>250</v>
      </c>
      <c r="D25" s="36">
        <v>1</v>
      </c>
      <c r="E25" s="39">
        <f t="shared" ref="E25:E27" si="3">B25*C25/D25</f>
        <v>12.672811059907835</v>
      </c>
      <c r="F25" s="450"/>
      <c r="G25" s="450"/>
      <c r="H25" s="228" t="s">
        <v>390</v>
      </c>
      <c r="I25" s="234"/>
      <c r="J25" s="234"/>
      <c r="K25" s="234"/>
      <c r="L25" s="234"/>
      <c r="M25" s="234"/>
      <c r="N25" s="234"/>
      <c r="O25" s="234"/>
      <c r="P25" s="234"/>
      <c r="Q25" s="442"/>
    </row>
    <row r="26" spans="1:17" ht="25.5" x14ac:dyDescent="0.25">
      <c r="A26" s="43" t="str">
        <f t="shared" si="1"/>
        <v/>
      </c>
      <c r="B26" s="236">
        <f t="shared" si="2"/>
        <v>0</v>
      </c>
      <c r="C26" s="38"/>
      <c r="D26" s="36">
        <v>1</v>
      </c>
      <c r="E26" s="39">
        <f t="shared" si="3"/>
        <v>0</v>
      </c>
      <c r="F26" s="450"/>
      <c r="G26" s="450"/>
      <c r="H26" s="228" t="s">
        <v>391</v>
      </c>
      <c r="I26" s="234"/>
      <c r="J26" s="234"/>
      <c r="K26" s="234">
        <v>30</v>
      </c>
      <c r="L26" s="234"/>
      <c r="M26" s="234">
        <v>460</v>
      </c>
      <c r="N26" s="234">
        <v>525</v>
      </c>
      <c r="O26" s="234">
        <v>100</v>
      </c>
      <c r="P26" s="234">
        <v>50</v>
      </c>
      <c r="Q26" s="442"/>
    </row>
    <row r="27" spans="1:17" hidden="1" x14ac:dyDescent="0.25">
      <c r="A27" s="43" t="str">
        <f t="shared" si="1"/>
        <v/>
      </c>
      <c r="B27" s="236">
        <f t="shared" si="2"/>
        <v>0</v>
      </c>
      <c r="C27" s="38"/>
      <c r="D27" s="36">
        <v>1</v>
      </c>
      <c r="E27" s="39">
        <f t="shared" si="3"/>
        <v>0</v>
      </c>
      <c r="F27" s="450"/>
      <c r="G27" s="450"/>
      <c r="H27" s="228"/>
      <c r="I27" s="234"/>
      <c r="J27" s="234"/>
      <c r="K27" s="234"/>
      <c r="L27" s="234"/>
      <c r="M27" s="234"/>
      <c r="N27" s="234"/>
      <c r="O27" s="234"/>
      <c r="P27" s="234"/>
      <c r="Q27" s="442"/>
    </row>
    <row r="28" spans="1:17" hidden="1" x14ac:dyDescent="0.25">
      <c r="A28" s="43" t="str">
        <f t="shared" si="1"/>
        <v/>
      </c>
      <c r="B28" s="236">
        <f t="shared" si="2"/>
        <v>0</v>
      </c>
      <c r="C28" s="38"/>
      <c r="D28" s="36">
        <v>1</v>
      </c>
      <c r="E28" s="39">
        <f t="shared" ref="E28:E36" si="4">B28*C28/D28</f>
        <v>0</v>
      </c>
      <c r="F28" s="450"/>
      <c r="G28" s="450"/>
      <c r="H28" s="229"/>
      <c r="I28" s="235"/>
      <c r="J28" s="235"/>
      <c r="K28" s="235"/>
      <c r="L28" s="235"/>
      <c r="M28" s="235"/>
      <c r="N28" s="235"/>
      <c r="O28" s="235"/>
      <c r="P28" s="235"/>
      <c r="Q28" s="442"/>
    </row>
    <row r="29" spans="1:17" hidden="1" x14ac:dyDescent="0.25">
      <c r="A29" s="43" t="str">
        <f t="shared" si="1"/>
        <v/>
      </c>
      <c r="B29" s="236">
        <f t="shared" si="2"/>
        <v>0</v>
      </c>
      <c r="C29" s="38"/>
      <c r="D29" s="36">
        <v>1</v>
      </c>
      <c r="E29" s="39">
        <f t="shared" si="4"/>
        <v>0</v>
      </c>
      <c r="F29" s="450"/>
      <c r="G29" s="450"/>
      <c r="H29" s="229"/>
      <c r="I29" s="235"/>
      <c r="J29" s="235"/>
      <c r="K29" s="235"/>
      <c r="L29" s="235"/>
      <c r="M29" s="235"/>
      <c r="N29" s="235"/>
      <c r="O29" s="235"/>
      <c r="P29" s="235"/>
      <c r="Q29" s="442"/>
    </row>
    <row r="30" spans="1:17" hidden="1" x14ac:dyDescent="0.25">
      <c r="A30" s="43" t="str">
        <f t="shared" si="1"/>
        <v/>
      </c>
      <c r="B30" s="236">
        <f t="shared" si="2"/>
        <v>0</v>
      </c>
      <c r="C30" s="38"/>
      <c r="D30" s="36">
        <v>1</v>
      </c>
      <c r="E30" s="39">
        <f t="shared" si="4"/>
        <v>0</v>
      </c>
      <c r="F30" s="451"/>
      <c r="G30" s="452"/>
      <c r="H30" s="229"/>
      <c r="I30" s="235"/>
      <c r="J30" s="235"/>
      <c r="K30" s="235"/>
      <c r="L30" s="235"/>
      <c r="M30" s="235"/>
      <c r="N30" s="235"/>
      <c r="O30" s="235"/>
      <c r="P30" s="235"/>
      <c r="Q30" s="442"/>
    </row>
    <row r="31" spans="1:17" hidden="1" x14ac:dyDescent="0.25">
      <c r="A31" s="43" t="str">
        <f t="shared" si="1"/>
        <v/>
      </c>
      <c r="B31" s="236">
        <f t="shared" si="2"/>
        <v>0</v>
      </c>
      <c r="C31" s="38"/>
      <c r="D31" s="36">
        <v>1</v>
      </c>
      <c r="E31" s="39">
        <f t="shared" si="4"/>
        <v>0</v>
      </c>
      <c r="F31" s="451"/>
      <c r="G31" s="452"/>
      <c r="H31" s="229"/>
      <c r="I31" s="235"/>
      <c r="J31" s="235"/>
      <c r="K31" s="235"/>
      <c r="L31" s="235"/>
      <c r="M31" s="235"/>
      <c r="N31" s="235"/>
      <c r="O31" s="235"/>
      <c r="P31" s="235"/>
      <c r="Q31" s="442"/>
    </row>
    <row r="32" spans="1:17" hidden="1" x14ac:dyDescent="0.25">
      <c r="A32" s="43" t="str">
        <f t="shared" si="1"/>
        <v/>
      </c>
      <c r="B32" s="236">
        <f t="shared" si="2"/>
        <v>0</v>
      </c>
      <c r="C32" s="38"/>
      <c r="D32" s="36">
        <v>1</v>
      </c>
      <c r="E32" s="39">
        <f t="shared" si="4"/>
        <v>0</v>
      </c>
      <c r="F32" s="451"/>
      <c r="G32" s="452"/>
      <c r="H32" s="229"/>
      <c r="I32" s="235"/>
      <c r="J32" s="235"/>
      <c r="K32" s="235"/>
      <c r="L32" s="235"/>
      <c r="M32" s="235"/>
      <c r="N32" s="235"/>
      <c r="O32" s="235"/>
      <c r="P32" s="235"/>
      <c r="Q32" s="442"/>
    </row>
    <row r="33" spans="1:17" hidden="1" x14ac:dyDescent="0.25">
      <c r="A33" s="43" t="str">
        <f t="shared" si="1"/>
        <v/>
      </c>
      <c r="B33" s="236">
        <f t="shared" si="2"/>
        <v>0</v>
      </c>
      <c r="C33" s="38"/>
      <c r="D33" s="36">
        <v>1</v>
      </c>
      <c r="E33" s="39">
        <f t="shared" si="4"/>
        <v>0</v>
      </c>
      <c r="F33" s="451"/>
      <c r="G33" s="452"/>
      <c r="H33" s="229"/>
      <c r="I33" s="235"/>
      <c r="J33" s="235"/>
      <c r="K33" s="235"/>
      <c r="L33" s="235"/>
      <c r="M33" s="235"/>
      <c r="N33" s="235"/>
      <c r="O33" s="235"/>
      <c r="P33" s="235"/>
      <c r="Q33" s="442"/>
    </row>
    <row r="34" spans="1:17" hidden="1" x14ac:dyDescent="0.25">
      <c r="A34" s="43" t="str">
        <f t="shared" si="1"/>
        <v/>
      </c>
      <c r="B34" s="236">
        <f t="shared" si="2"/>
        <v>0</v>
      </c>
      <c r="C34" s="38"/>
      <c r="D34" s="36">
        <v>1</v>
      </c>
      <c r="E34" s="39">
        <f t="shared" si="4"/>
        <v>0</v>
      </c>
      <c r="F34" s="451"/>
      <c r="G34" s="452"/>
      <c r="H34" s="229"/>
      <c r="I34" s="235"/>
      <c r="J34" s="235"/>
      <c r="K34" s="235"/>
      <c r="L34" s="235"/>
      <c r="M34" s="235"/>
      <c r="N34" s="235"/>
      <c r="O34" s="235"/>
      <c r="P34" s="235"/>
      <c r="Q34" s="442"/>
    </row>
    <row r="35" spans="1:17" x14ac:dyDescent="0.25">
      <c r="A35" s="43" t="str">
        <f t="shared" si="1"/>
        <v/>
      </c>
      <c r="B35" s="236">
        <f t="shared" si="2"/>
        <v>0</v>
      </c>
      <c r="C35" s="38"/>
      <c r="D35" s="36">
        <v>1</v>
      </c>
      <c r="E35" s="39">
        <f t="shared" ref="E35" si="5">B35*C35/D35</f>
        <v>0</v>
      </c>
      <c r="F35" s="451"/>
      <c r="G35" s="452"/>
      <c r="H35" s="229"/>
      <c r="I35" s="235"/>
      <c r="J35" s="235"/>
      <c r="K35" s="235"/>
      <c r="L35" s="235"/>
      <c r="M35" s="235"/>
      <c r="N35" s="235"/>
      <c r="O35" s="235"/>
      <c r="P35" s="235"/>
      <c r="Q35" s="442"/>
    </row>
    <row r="36" spans="1:17" ht="25.5" x14ac:dyDescent="0.25">
      <c r="A36" s="43" t="str">
        <f t="shared" si="1"/>
        <v/>
      </c>
      <c r="B36" s="236">
        <f>B17</f>
        <v>0</v>
      </c>
      <c r="C36" s="38"/>
      <c r="D36" s="36">
        <v>1</v>
      </c>
      <c r="E36" s="39">
        <f t="shared" si="4"/>
        <v>0</v>
      </c>
      <c r="F36" s="451"/>
      <c r="G36" s="452"/>
      <c r="H36" s="228" t="s">
        <v>388</v>
      </c>
      <c r="I36" s="231"/>
      <c r="J36" s="231"/>
      <c r="K36" s="231"/>
      <c r="L36" s="231"/>
      <c r="M36" s="231">
        <v>0.42</v>
      </c>
      <c r="N36" s="231">
        <v>0.48</v>
      </c>
      <c r="O36" s="231">
        <v>0.1</v>
      </c>
      <c r="P36" s="231"/>
      <c r="Q36" s="443"/>
    </row>
    <row r="37" spans="1:17" ht="31.5" x14ac:dyDescent="0.25">
      <c r="A37" s="42" t="s">
        <v>192</v>
      </c>
      <c r="B37" s="41" t="s">
        <v>164</v>
      </c>
      <c r="C37" s="41" t="s">
        <v>164</v>
      </c>
      <c r="D37" s="41" t="s">
        <v>164</v>
      </c>
      <c r="E37" s="41">
        <f t="shared" ref="E37" si="6">SUM(E24:E36)</f>
        <v>142.07373271889401</v>
      </c>
      <c r="F37" s="446"/>
      <c r="G37" s="447"/>
      <c r="H37" s="230" t="s">
        <v>387</v>
      </c>
      <c r="I37" s="354">
        <f>$E$37*I36</f>
        <v>0</v>
      </c>
      <c r="J37" s="354">
        <f t="shared" ref="J37:P37" si="7">$E$37*J36</f>
        <v>0</v>
      </c>
      <c r="K37" s="354">
        <f t="shared" si="7"/>
        <v>0</v>
      </c>
      <c r="L37" s="354">
        <f t="shared" si="7"/>
        <v>0</v>
      </c>
      <c r="M37" s="354">
        <f t="shared" si="7"/>
        <v>59.670967741935478</v>
      </c>
      <c r="N37" s="354">
        <f t="shared" si="7"/>
        <v>68.195391705069127</v>
      </c>
      <c r="O37" s="354">
        <f t="shared" si="7"/>
        <v>14.207373271889402</v>
      </c>
      <c r="P37" s="354">
        <f t="shared" si="7"/>
        <v>0</v>
      </c>
      <c r="Q37" s="14"/>
    </row>
    <row r="38" spans="1:17" x14ac:dyDescent="0.25">
      <c r="E38" s="341"/>
    </row>
  </sheetData>
  <mergeCells count="37">
    <mergeCell ref="A1:G1"/>
    <mergeCell ref="A20:G20"/>
    <mergeCell ref="D21:D22"/>
    <mergeCell ref="E21:E22"/>
    <mergeCell ref="F21:G22"/>
    <mergeCell ref="A3:A4"/>
    <mergeCell ref="B3:B4"/>
    <mergeCell ref="A21:A22"/>
    <mergeCell ref="B21:B22"/>
    <mergeCell ref="C3:C4"/>
    <mergeCell ref="C21:C22"/>
    <mergeCell ref="E18:G18"/>
    <mergeCell ref="D3:D4"/>
    <mergeCell ref="E9:G9"/>
    <mergeCell ref="E10:G10"/>
    <mergeCell ref="E3:G4"/>
    <mergeCell ref="E5:G5"/>
    <mergeCell ref="E6:G6"/>
    <mergeCell ref="I21:Q21"/>
    <mergeCell ref="E7:G7"/>
    <mergeCell ref="E8:G8"/>
    <mergeCell ref="Q24:Q36"/>
    <mergeCell ref="H21:H22"/>
    <mergeCell ref="F37:G37"/>
    <mergeCell ref="F23:G23"/>
    <mergeCell ref="F24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</mergeCells>
  <pageMargins left="0.51181102362204722" right="0.31496062992125984" top="0.15748031496062992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1"/>
  <sheetViews>
    <sheetView topLeftCell="A36" zoomScaleNormal="100" workbookViewId="0">
      <selection activeCell="F34" sqref="F34:G34"/>
    </sheetView>
  </sheetViews>
  <sheetFormatPr defaultRowHeight="15.75" x14ac:dyDescent="0.25"/>
  <cols>
    <col min="1" max="1" width="34.85546875" style="13" customWidth="1"/>
    <col min="2" max="2" width="9.28515625" style="13" customWidth="1"/>
    <col min="3" max="3" width="14.7109375" style="13" customWidth="1"/>
    <col min="4" max="4" width="15.140625" style="13" customWidth="1"/>
    <col min="5" max="5" width="11.28515625" style="13" customWidth="1"/>
    <col min="6" max="6" width="11.7109375" style="13" customWidth="1"/>
    <col min="7" max="7" width="12.7109375" style="13" customWidth="1"/>
    <col min="8" max="8" width="26" style="13" customWidth="1"/>
    <col min="9" max="9" width="10.140625" style="13" customWidth="1"/>
    <col min="10" max="11" width="9.28515625" style="13" bestFit="1" customWidth="1"/>
    <col min="12" max="12" width="10" style="13" customWidth="1"/>
    <col min="13" max="13" width="10.7109375" style="13" customWidth="1"/>
    <col min="14" max="14" width="11.140625" style="13" customWidth="1"/>
    <col min="15" max="15" width="9.28515625" style="13" bestFit="1" customWidth="1"/>
    <col min="16" max="16" width="11.42578125" style="13" customWidth="1"/>
    <col min="17" max="17" width="16.5703125" style="13" customWidth="1"/>
    <col min="18" max="16384" width="9.140625" style="13"/>
  </cols>
  <sheetData>
    <row r="1" spans="1:8" s="33" customFormat="1" ht="24.75" customHeight="1" x14ac:dyDescent="0.3">
      <c r="A1" s="463" t="s">
        <v>200</v>
      </c>
      <c r="B1" s="463"/>
      <c r="C1" s="463"/>
      <c r="D1" s="463"/>
      <c r="E1" s="463"/>
      <c r="F1" s="463"/>
      <c r="G1" s="463"/>
    </row>
    <row r="3" spans="1:8" s="34" customFormat="1" ht="19.5" customHeight="1" x14ac:dyDescent="0.25">
      <c r="A3" s="467" t="s">
        <v>193</v>
      </c>
      <c r="B3" s="467" t="s">
        <v>178</v>
      </c>
      <c r="C3" s="468" t="s">
        <v>196</v>
      </c>
      <c r="D3" s="473" t="s">
        <v>179</v>
      </c>
      <c r="E3" s="475" t="s">
        <v>195</v>
      </c>
      <c r="F3" s="476"/>
      <c r="G3" s="477"/>
    </row>
    <row r="4" spans="1:8" s="35" customFormat="1" ht="42.75" customHeight="1" x14ac:dyDescent="0.2">
      <c r="A4" s="467"/>
      <c r="B4" s="467"/>
      <c r="C4" s="469"/>
      <c r="D4" s="474"/>
      <c r="E4" s="478"/>
      <c r="F4" s="479"/>
      <c r="G4" s="480"/>
    </row>
    <row r="5" spans="1:8" s="15" customFormat="1" x14ac:dyDescent="0.25">
      <c r="A5" s="14">
        <v>1</v>
      </c>
      <c r="B5" s="14" t="s">
        <v>181</v>
      </c>
      <c r="C5" s="14">
        <v>3</v>
      </c>
      <c r="D5" s="14">
        <v>4</v>
      </c>
      <c r="E5" s="448"/>
      <c r="F5" s="453"/>
      <c r="G5" s="449"/>
    </row>
    <row r="6" spans="1:8" ht="33" customHeight="1" x14ac:dyDescent="0.25">
      <c r="A6" s="65" t="s">
        <v>397</v>
      </c>
      <c r="B6" s="236">
        <f t="shared" ref="B6" si="0">C6/D6</f>
        <v>0.11059907834101383</v>
      </c>
      <c r="C6" s="51">
        <v>120</v>
      </c>
      <c r="D6" s="51">
        <v>1085</v>
      </c>
      <c r="E6" s="454" t="s">
        <v>540</v>
      </c>
      <c r="F6" s="458"/>
      <c r="G6" s="459"/>
    </row>
    <row r="7" spans="1:8" ht="27.75" customHeight="1" x14ac:dyDescent="0.25">
      <c r="A7" s="294" t="s">
        <v>533</v>
      </c>
      <c r="B7" s="330">
        <f t="shared" ref="B7:B24" si="1">C7/D7</f>
        <v>6.6666666666666666E-2</v>
      </c>
      <c r="C7" s="51">
        <v>2</v>
      </c>
      <c r="D7" s="51">
        <v>30</v>
      </c>
      <c r="E7" s="485" t="s">
        <v>555</v>
      </c>
      <c r="F7" s="486"/>
      <c r="G7" s="487"/>
    </row>
    <row r="8" spans="1:8" ht="15.75" customHeight="1" x14ac:dyDescent="0.25">
      <c r="A8" s="65" t="s">
        <v>394</v>
      </c>
      <c r="B8" s="236">
        <f t="shared" si="1"/>
        <v>3.6866359447004608E-2</v>
      </c>
      <c r="C8" s="51">
        <v>40</v>
      </c>
      <c r="D8" s="51">
        <v>1085</v>
      </c>
      <c r="E8" s="454" t="s">
        <v>709</v>
      </c>
      <c r="F8" s="458"/>
      <c r="G8" s="459"/>
    </row>
    <row r="9" spans="1:8" ht="15.75" customHeight="1" x14ac:dyDescent="0.25">
      <c r="A9" s="65" t="s">
        <v>395</v>
      </c>
      <c r="B9" s="236">
        <f t="shared" si="1"/>
        <v>3.6866359447004608E-2</v>
      </c>
      <c r="C9" s="51">
        <v>40</v>
      </c>
      <c r="D9" s="51">
        <v>1085</v>
      </c>
      <c r="E9" s="454" t="s">
        <v>709</v>
      </c>
      <c r="F9" s="458"/>
      <c r="G9" s="459"/>
    </row>
    <row r="10" spans="1:8" ht="15.75" customHeight="1" x14ac:dyDescent="0.25">
      <c r="A10" s="64" t="s">
        <v>398</v>
      </c>
      <c r="B10" s="236">
        <f t="shared" si="1"/>
        <v>3.6866359447004608E-2</v>
      </c>
      <c r="C10" s="51">
        <v>40</v>
      </c>
      <c r="D10" s="51">
        <v>1085</v>
      </c>
      <c r="E10" s="454" t="s">
        <v>709</v>
      </c>
      <c r="F10" s="458"/>
      <c r="G10" s="459"/>
    </row>
    <row r="11" spans="1:8" ht="27.75" customHeight="1" x14ac:dyDescent="0.25">
      <c r="A11" s="64" t="s">
        <v>539</v>
      </c>
      <c r="B11" s="236">
        <f t="shared" si="1"/>
        <v>190</v>
      </c>
      <c r="C11" s="44">
        <v>5700</v>
      </c>
      <c r="D11" s="44">
        <v>30</v>
      </c>
      <c r="E11" s="470" t="s">
        <v>538</v>
      </c>
      <c r="F11" s="471"/>
      <c r="G11" s="472"/>
    </row>
    <row r="12" spans="1:8" s="318" customFormat="1" ht="26.25" customHeight="1" x14ac:dyDescent="0.25">
      <c r="A12" s="65" t="s">
        <v>541</v>
      </c>
      <c r="B12" s="330">
        <f t="shared" si="1"/>
        <v>34</v>
      </c>
      <c r="C12" s="51">
        <v>1700</v>
      </c>
      <c r="D12" s="51">
        <v>50</v>
      </c>
      <c r="E12" s="454" t="s">
        <v>543</v>
      </c>
      <c r="F12" s="458"/>
      <c r="G12" s="459"/>
      <c r="H12" s="338"/>
    </row>
    <row r="13" spans="1:8" s="318" customFormat="1" ht="26.25" customHeight="1" x14ac:dyDescent="0.25">
      <c r="A13" s="65" t="s">
        <v>542</v>
      </c>
      <c r="B13" s="330">
        <f t="shared" si="1"/>
        <v>129.19999999999999</v>
      </c>
      <c r="C13" s="51">
        <v>6460</v>
      </c>
      <c r="D13" s="51">
        <v>50</v>
      </c>
      <c r="E13" s="454" t="s">
        <v>544</v>
      </c>
      <c r="F13" s="458"/>
      <c r="G13" s="459"/>
      <c r="H13" s="338"/>
    </row>
    <row r="14" spans="1:8" s="318" customFormat="1" ht="24" customHeight="1" x14ac:dyDescent="0.25">
      <c r="A14" s="65" t="s">
        <v>542</v>
      </c>
      <c r="B14" s="330">
        <f t="shared" si="1"/>
        <v>6.8</v>
      </c>
      <c r="C14" s="51">
        <v>340</v>
      </c>
      <c r="D14" s="51">
        <v>50</v>
      </c>
      <c r="E14" s="454" t="s">
        <v>545</v>
      </c>
      <c r="F14" s="458"/>
      <c r="G14" s="459"/>
      <c r="H14" s="338"/>
    </row>
    <row r="15" spans="1:8" ht="24" customHeight="1" x14ac:dyDescent="0.25">
      <c r="A15" s="64" t="s">
        <v>693</v>
      </c>
      <c r="B15" s="236">
        <f t="shared" ref="B15" si="2">C15/D15</f>
        <v>1.875</v>
      </c>
      <c r="C15" s="44">
        <v>360</v>
      </c>
      <c r="D15" s="51">
        <v>192</v>
      </c>
      <c r="E15" s="470" t="s">
        <v>706</v>
      </c>
      <c r="F15" s="471"/>
      <c r="G15" s="472"/>
    </row>
    <row r="16" spans="1:8" ht="24" hidden="1" customHeight="1" x14ac:dyDescent="0.25">
      <c r="A16" s="65"/>
      <c r="B16" s="236">
        <f t="shared" si="1"/>
        <v>0</v>
      </c>
      <c r="C16" s="51"/>
      <c r="D16" s="51">
        <v>1</v>
      </c>
      <c r="E16" s="470"/>
      <c r="F16" s="471"/>
      <c r="G16" s="472"/>
    </row>
    <row r="17" spans="1:17" ht="24" hidden="1" customHeight="1" x14ac:dyDescent="0.25">
      <c r="A17" s="64"/>
      <c r="B17" s="236">
        <f t="shared" si="1"/>
        <v>0</v>
      </c>
      <c r="C17" s="51"/>
      <c r="D17" s="51">
        <v>1</v>
      </c>
      <c r="E17" s="470"/>
      <c r="F17" s="471"/>
      <c r="G17" s="472"/>
    </row>
    <row r="18" spans="1:17" ht="25.5" hidden="1" customHeight="1" x14ac:dyDescent="0.25">
      <c r="A18" s="65"/>
      <c r="B18" s="236">
        <f t="shared" si="1"/>
        <v>0</v>
      </c>
      <c r="C18" s="51"/>
      <c r="D18" s="51">
        <v>1</v>
      </c>
      <c r="E18" s="454"/>
      <c r="F18" s="458"/>
      <c r="G18" s="459"/>
    </row>
    <row r="19" spans="1:17" ht="23.25" hidden="1" customHeight="1" x14ac:dyDescent="0.25">
      <c r="A19" s="64"/>
      <c r="B19" s="236">
        <f t="shared" si="1"/>
        <v>0</v>
      </c>
      <c r="C19" s="51"/>
      <c r="D19" s="51">
        <v>1</v>
      </c>
      <c r="E19" s="470"/>
      <c r="F19" s="471"/>
      <c r="G19" s="472"/>
    </row>
    <row r="20" spans="1:17" ht="26.25" hidden="1" customHeight="1" x14ac:dyDescent="0.25">
      <c r="A20" s="64"/>
      <c r="B20" s="236">
        <f t="shared" si="1"/>
        <v>0</v>
      </c>
      <c r="C20" s="51"/>
      <c r="D20" s="51">
        <v>1</v>
      </c>
      <c r="E20" s="470"/>
      <c r="F20" s="471"/>
      <c r="G20" s="472"/>
    </row>
    <row r="21" spans="1:17" ht="26.25" hidden="1" customHeight="1" x14ac:dyDescent="0.25">
      <c r="A21" s="64"/>
      <c r="B21" s="236">
        <f t="shared" si="1"/>
        <v>0</v>
      </c>
      <c r="C21" s="51"/>
      <c r="D21" s="51">
        <v>1</v>
      </c>
      <c r="E21" s="470"/>
      <c r="F21" s="471"/>
      <c r="G21" s="472"/>
    </row>
    <row r="22" spans="1:17" hidden="1" x14ac:dyDescent="0.25">
      <c r="A22" s="64"/>
      <c r="B22" s="236">
        <f t="shared" si="1"/>
        <v>0</v>
      </c>
      <c r="C22" s="51"/>
      <c r="D22" s="51">
        <v>1</v>
      </c>
      <c r="E22" s="470"/>
      <c r="F22" s="471"/>
      <c r="G22" s="472"/>
    </row>
    <row r="23" spans="1:17" hidden="1" x14ac:dyDescent="0.25">
      <c r="A23" s="64"/>
      <c r="B23" s="236">
        <f t="shared" si="1"/>
        <v>0</v>
      </c>
      <c r="C23" s="51"/>
      <c r="D23" s="51">
        <v>1</v>
      </c>
      <c r="E23" s="470"/>
      <c r="F23" s="471"/>
      <c r="G23" s="472"/>
    </row>
    <row r="24" spans="1:17" x14ac:dyDescent="0.25">
      <c r="A24" s="65"/>
      <c r="B24" s="236">
        <f t="shared" si="1"/>
        <v>0</v>
      </c>
      <c r="C24" s="51"/>
      <c r="D24" s="51">
        <v>1</v>
      </c>
      <c r="E24" s="454"/>
      <c r="F24" s="458"/>
      <c r="G24" s="459"/>
    </row>
    <row r="26" spans="1:17" ht="51.75" customHeight="1" x14ac:dyDescent="0.3">
      <c r="A26" s="464" t="s">
        <v>213</v>
      </c>
      <c r="B26" s="464"/>
      <c r="C26" s="464"/>
      <c r="D26" s="464"/>
      <c r="E26" s="464"/>
      <c r="F26" s="464"/>
      <c r="G26" s="464"/>
    </row>
    <row r="27" spans="1:17" ht="14.25" customHeight="1" x14ac:dyDescent="0.25">
      <c r="A27" s="467" t="s">
        <v>177</v>
      </c>
      <c r="B27" s="467" t="s">
        <v>178</v>
      </c>
      <c r="C27" s="465" t="s">
        <v>185</v>
      </c>
      <c r="D27" s="475" t="s">
        <v>197</v>
      </c>
      <c r="E27" s="475" t="s">
        <v>189</v>
      </c>
      <c r="F27" s="467" t="s">
        <v>195</v>
      </c>
      <c r="G27" s="467"/>
      <c r="H27" s="444" t="s">
        <v>386</v>
      </c>
      <c r="I27" s="457" t="s">
        <v>392</v>
      </c>
      <c r="J27" s="457"/>
      <c r="K27" s="457"/>
      <c r="L27" s="457"/>
      <c r="M27" s="457"/>
      <c r="N27" s="457"/>
      <c r="O27" s="457"/>
      <c r="P27" s="457"/>
      <c r="Q27" s="457"/>
    </row>
    <row r="28" spans="1:17" ht="71.25" customHeight="1" x14ac:dyDescent="0.25">
      <c r="A28" s="467"/>
      <c r="B28" s="467"/>
      <c r="C28" s="466"/>
      <c r="D28" s="478"/>
      <c r="E28" s="478"/>
      <c r="F28" s="467"/>
      <c r="G28" s="467"/>
      <c r="H28" s="445"/>
      <c r="I28" s="218" t="s">
        <v>379</v>
      </c>
      <c r="J28" s="218" t="s">
        <v>143</v>
      </c>
      <c r="K28" s="218" t="s">
        <v>380</v>
      </c>
      <c r="L28" s="218" t="s">
        <v>381</v>
      </c>
      <c r="M28" s="46" t="s">
        <v>382</v>
      </c>
      <c r="N28" s="46" t="s">
        <v>383</v>
      </c>
      <c r="O28" s="46" t="s">
        <v>384</v>
      </c>
      <c r="P28" s="46" t="s">
        <v>385</v>
      </c>
      <c r="Q28" s="46" t="s">
        <v>195</v>
      </c>
    </row>
    <row r="29" spans="1:17" x14ac:dyDescent="0.25">
      <c r="A29" s="14">
        <v>1</v>
      </c>
      <c r="B29" s="14">
        <v>2</v>
      </c>
      <c r="C29" s="37">
        <v>3</v>
      </c>
      <c r="D29" s="37">
        <v>4</v>
      </c>
      <c r="E29" s="14" t="s">
        <v>198</v>
      </c>
      <c r="F29" s="448">
        <v>7</v>
      </c>
      <c r="G29" s="449"/>
      <c r="H29" s="14">
        <v>8</v>
      </c>
      <c r="I29" s="14">
        <v>9</v>
      </c>
      <c r="J29" s="14">
        <v>10</v>
      </c>
      <c r="K29" s="14">
        <v>11</v>
      </c>
      <c r="L29" s="14">
        <v>12</v>
      </c>
      <c r="M29" s="14">
        <v>13</v>
      </c>
      <c r="N29" s="14">
        <v>14</v>
      </c>
      <c r="O29" s="14">
        <v>15</v>
      </c>
      <c r="P29" s="14">
        <v>16</v>
      </c>
      <c r="Q29" s="14">
        <v>17</v>
      </c>
    </row>
    <row r="30" spans="1:17" ht="39" customHeight="1" x14ac:dyDescent="0.25">
      <c r="A30" s="65" t="str">
        <f>CONCATENATE(A6)</f>
        <v>Медицинские осмотры пед.работников</v>
      </c>
      <c r="B30" s="330">
        <f t="shared" ref="B30:B47" si="3">B6</f>
        <v>0.11059907834101383</v>
      </c>
      <c r="C30" s="289">
        <f>1200*120</f>
        <v>144000</v>
      </c>
      <c r="D30" s="292">
        <v>1</v>
      </c>
      <c r="E30" s="53">
        <f>B30*C30/D30</f>
        <v>15926.267281105991</v>
      </c>
      <c r="F30" s="492" t="s">
        <v>702</v>
      </c>
      <c r="G30" s="493"/>
      <c r="H30" s="228" t="s">
        <v>389</v>
      </c>
      <c r="I30" s="234"/>
      <c r="J30" s="234"/>
      <c r="K30" s="234"/>
      <c r="L30" s="234"/>
      <c r="M30" s="234"/>
      <c r="N30" s="234"/>
      <c r="O30" s="234"/>
      <c r="P30" s="234"/>
      <c r="Q30" s="441"/>
    </row>
    <row r="31" spans="1:17" ht="48.75" customHeight="1" x14ac:dyDescent="0.25">
      <c r="A31" s="65" t="str">
        <f t="shared" ref="A31:A46" si="4">CONCATENATE(A7)</f>
        <v>игрушки для д/сада</v>
      </c>
      <c r="B31" s="330">
        <f t="shared" si="3"/>
        <v>6.6666666666666666E-2</v>
      </c>
      <c r="C31" s="339">
        <v>600</v>
      </c>
      <c r="D31" s="292">
        <v>1</v>
      </c>
      <c r="E31" s="53">
        <f t="shared" ref="E31:E34" si="5">B31*C31/D31</f>
        <v>40</v>
      </c>
      <c r="F31" s="490" t="s">
        <v>590</v>
      </c>
      <c r="G31" s="491"/>
      <c r="H31" s="228" t="s">
        <v>390</v>
      </c>
      <c r="I31" s="234"/>
      <c r="J31" s="234"/>
      <c r="K31" s="234"/>
      <c r="L31" s="234"/>
      <c r="M31" s="234"/>
      <c r="N31" s="234"/>
      <c r="O31" s="234"/>
      <c r="P31" s="234"/>
      <c r="Q31" s="442"/>
    </row>
    <row r="32" spans="1:17" ht="28.5" customHeight="1" x14ac:dyDescent="0.25">
      <c r="A32" s="65" t="str">
        <f t="shared" si="4"/>
        <v>Суточные</v>
      </c>
      <c r="B32" s="236">
        <f t="shared" si="3"/>
        <v>3.6866359447004608E-2</v>
      </c>
      <c r="C32" s="289">
        <f>5*200*40</f>
        <v>40000</v>
      </c>
      <c r="D32" s="290">
        <v>3</v>
      </c>
      <c r="E32" s="39">
        <f t="shared" si="5"/>
        <v>491.55145929339477</v>
      </c>
      <c r="F32" s="483" t="s">
        <v>710</v>
      </c>
      <c r="G32" s="484"/>
      <c r="H32" s="228" t="s">
        <v>391</v>
      </c>
      <c r="I32" s="234"/>
      <c r="J32" s="234"/>
      <c r="K32" s="234"/>
      <c r="L32" s="234">
        <v>30</v>
      </c>
      <c r="M32" s="234">
        <v>460</v>
      </c>
      <c r="N32" s="234">
        <v>525</v>
      </c>
      <c r="O32" s="234">
        <v>100</v>
      </c>
      <c r="P32" s="234">
        <v>50</v>
      </c>
      <c r="Q32" s="442"/>
    </row>
    <row r="33" spans="1:17" ht="28.5" customHeight="1" x14ac:dyDescent="0.25">
      <c r="A33" s="65" t="str">
        <f>CONCATENATE(A9)</f>
        <v>Проживание на курсах</v>
      </c>
      <c r="B33" s="236">
        <f t="shared" si="3"/>
        <v>3.6866359447004608E-2</v>
      </c>
      <c r="C33" s="289">
        <f>5*600*40</f>
        <v>120000</v>
      </c>
      <c r="D33" s="290">
        <v>3</v>
      </c>
      <c r="E33" s="39">
        <f t="shared" si="5"/>
        <v>1474.6543778801843</v>
      </c>
      <c r="F33" s="483" t="s">
        <v>711</v>
      </c>
      <c r="G33" s="484"/>
      <c r="H33" s="228"/>
      <c r="I33" s="234"/>
      <c r="J33" s="234"/>
      <c r="K33" s="234"/>
      <c r="L33" s="234"/>
      <c r="M33" s="234">
        <v>0.42</v>
      </c>
      <c r="N33" s="234">
        <v>0.48</v>
      </c>
      <c r="O33" s="234">
        <v>0.1</v>
      </c>
      <c r="P33" s="234"/>
      <c r="Q33" s="442"/>
    </row>
    <row r="34" spans="1:17" ht="39.75" customHeight="1" x14ac:dyDescent="0.25">
      <c r="A34" s="65" t="str">
        <f t="shared" si="4"/>
        <v>Курсы ПК</v>
      </c>
      <c r="B34" s="236">
        <f t="shared" si="3"/>
        <v>3.6866359447004608E-2</v>
      </c>
      <c r="C34" s="289">
        <f>10000*40</f>
        <v>400000</v>
      </c>
      <c r="D34" s="290">
        <v>3</v>
      </c>
      <c r="E34" s="39">
        <f t="shared" si="5"/>
        <v>4915.5145929339478</v>
      </c>
      <c r="F34" s="488" t="s">
        <v>707</v>
      </c>
      <c r="G34" s="489"/>
      <c r="H34" s="229"/>
      <c r="I34" s="235"/>
      <c r="J34" s="235"/>
      <c r="K34" s="235"/>
      <c r="L34" s="235"/>
      <c r="M34" s="235"/>
      <c r="N34" s="235"/>
      <c r="O34" s="235"/>
      <c r="P34" s="235"/>
      <c r="Q34" s="442"/>
    </row>
    <row r="35" spans="1:17" ht="44.25" customHeight="1" x14ac:dyDescent="0.25">
      <c r="A35" s="64" t="str">
        <f t="shared" si="4"/>
        <v>продукты питания (группа 10,5 час. дети св. 3 лет) кроме льготных категорий</v>
      </c>
      <c r="B35" s="236">
        <f t="shared" si="3"/>
        <v>190</v>
      </c>
      <c r="C35" s="291">
        <v>59.83</v>
      </c>
      <c r="D35" s="290">
        <v>1</v>
      </c>
      <c r="E35" s="39">
        <f t="shared" ref="E35:E42" si="6">B35*C35/D35</f>
        <v>11367.699999999999</v>
      </c>
      <c r="F35" s="451" t="s">
        <v>546</v>
      </c>
      <c r="G35" s="452"/>
      <c r="H35" s="229"/>
      <c r="I35" s="235"/>
      <c r="J35" s="235"/>
      <c r="K35" s="235"/>
      <c r="L35" s="235"/>
      <c r="M35" s="235"/>
      <c r="N35" s="235"/>
      <c r="O35" s="235"/>
      <c r="P35" s="235"/>
      <c r="Q35" s="442"/>
    </row>
    <row r="36" spans="1:17" ht="42" customHeight="1" x14ac:dyDescent="0.25">
      <c r="A36" s="64" t="str">
        <f t="shared" si="4"/>
        <v>продукты питания в интернате, кроме льготных категорий</v>
      </c>
      <c r="B36" s="236">
        <f t="shared" si="3"/>
        <v>34</v>
      </c>
      <c r="C36" s="291">
        <v>113</v>
      </c>
      <c r="D36" s="290">
        <v>1</v>
      </c>
      <c r="E36" s="39">
        <f t="shared" si="6"/>
        <v>3842</v>
      </c>
      <c r="F36" s="450" t="s">
        <v>697</v>
      </c>
      <c r="G36" s="450"/>
      <c r="H36" s="229"/>
      <c r="I36" s="235"/>
      <c r="J36" s="235"/>
      <c r="K36" s="235"/>
      <c r="L36" s="235"/>
      <c r="M36" s="235"/>
      <c r="N36" s="235"/>
      <c r="O36" s="235"/>
      <c r="P36" s="235"/>
      <c r="Q36" s="442"/>
    </row>
    <row r="37" spans="1:17" ht="36" customHeight="1" x14ac:dyDescent="0.25">
      <c r="A37" s="64" t="str">
        <f t="shared" si="4"/>
        <v>продукты питания в интернате,  льготные категорий</v>
      </c>
      <c r="B37" s="236">
        <f t="shared" si="3"/>
        <v>129.19999999999999</v>
      </c>
      <c r="C37" s="291">
        <v>147</v>
      </c>
      <c r="D37" s="290">
        <v>1</v>
      </c>
      <c r="E37" s="39">
        <f t="shared" si="6"/>
        <v>18992.399999999998</v>
      </c>
      <c r="F37" s="450" t="s">
        <v>698</v>
      </c>
      <c r="G37" s="450"/>
      <c r="H37" s="229"/>
      <c r="I37" s="235"/>
      <c r="J37" s="235"/>
      <c r="K37" s="235"/>
      <c r="L37" s="235"/>
      <c r="M37" s="235"/>
      <c r="N37" s="235"/>
      <c r="O37" s="235"/>
      <c r="P37" s="235"/>
      <c r="Q37" s="442"/>
    </row>
    <row r="38" spans="1:17" ht="41.25" customHeight="1" x14ac:dyDescent="0.25">
      <c r="A38" s="64" t="str">
        <f t="shared" si="4"/>
        <v>продукты питания в интернате,  льготные категорий</v>
      </c>
      <c r="B38" s="236">
        <f t="shared" si="3"/>
        <v>6.8</v>
      </c>
      <c r="C38" s="291">
        <v>181</v>
      </c>
      <c r="D38" s="290">
        <v>1</v>
      </c>
      <c r="E38" s="39">
        <f t="shared" si="6"/>
        <v>1230.8</v>
      </c>
      <c r="F38" s="450" t="s">
        <v>699</v>
      </c>
      <c r="G38" s="450"/>
      <c r="H38" s="229"/>
      <c r="I38" s="235"/>
      <c r="J38" s="235"/>
      <c r="K38" s="235"/>
      <c r="L38" s="235"/>
      <c r="M38" s="235"/>
      <c r="N38" s="235"/>
      <c r="O38" s="235"/>
      <c r="P38" s="235"/>
      <c r="Q38" s="442"/>
    </row>
    <row r="39" spans="1:17" ht="32.25" customHeight="1" x14ac:dyDescent="0.25">
      <c r="A39" s="64" t="str">
        <f t="shared" si="4"/>
        <v>аренда спорт.зала</v>
      </c>
      <c r="B39" s="236">
        <f t="shared" si="3"/>
        <v>1.875</v>
      </c>
      <c r="C39" s="291">
        <v>900</v>
      </c>
      <c r="D39" s="51">
        <v>1</v>
      </c>
      <c r="E39" s="39">
        <f t="shared" si="6"/>
        <v>1687.5</v>
      </c>
      <c r="F39" s="490" t="s">
        <v>694</v>
      </c>
      <c r="G39" s="491"/>
      <c r="H39" s="229"/>
      <c r="I39" s="235"/>
      <c r="J39" s="235"/>
      <c r="K39" s="235"/>
      <c r="L39" s="235"/>
      <c r="M39" s="358"/>
      <c r="N39" s="358"/>
      <c r="O39" s="358"/>
      <c r="P39" s="235"/>
      <c r="Q39" s="442"/>
    </row>
    <row r="40" spans="1:17" ht="18.75" hidden="1" customHeight="1" x14ac:dyDescent="0.25">
      <c r="A40" s="64" t="str">
        <f t="shared" si="4"/>
        <v/>
      </c>
      <c r="B40" s="236">
        <f t="shared" si="3"/>
        <v>0</v>
      </c>
      <c r="C40" s="291"/>
      <c r="D40" s="51">
        <v>1</v>
      </c>
      <c r="E40" s="39">
        <f t="shared" si="6"/>
        <v>0</v>
      </c>
      <c r="F40" s="451"/>
      <c r="G40" s="452"/>
      <c r="H40" s="229"/>
      <c r="I40" s="235"/>
      <c r="J40" s="235"/>
      <c r="K40" s="235"/>
      <c r="L40" s="235"/>
      <c r="M40" s="235"/>
      <c r="N40" s="235"/>
      <c r="O40" s="235"/>
      <c r="P40" s="235"/>
      <c r="Q40" s="442"/>
    </row>
    <row r="41" spans="1:17" ht="18.75" hidden="1" customHeight="1" x14ac:dyDescent="0.25">
      <c r="A41" s="64" t="str">
        <f t="shared" si="4"/>
        <v/>
      </c>
      <c r="B41" s="236">
        <f t="shared" si="3"/>
        <v>0</v>
      </c>
      <c r="C41" s="291"/>
      <c r="D41" s="51">
        <v>1</v>
      </c>
      <c r="E41" s="39">
        <f t="shared" si="6"/>
        <v>0</v>
      </c>
      <c r="F41" s="488"/>
      <c r="G41" s="489"/>
      <c r="H41" s="229"/>
      <c r="I41" s="235"/>
      <c r="J41" s="235"/>
      <c r="K41" s="235"/>
      <c r="L41" s="235"/>
      <c r="M41" s="235"/>
      <c r="N41" s="235"/>
      <c r="O41" s="235"/>
      <c r="P41" s="235"/>
      <c r="Q41" s="442"/>
    </row>
    <row r="42" spans="1:17" ht="18.75" hidden="1" customHeight="1" x14ac:dyDescent="0.25">
      <c r="A42" s="64" t="str">
        <f t="shared" si="4"/>
        <v/>
      </c>
      <c r="B42" s="236">
        <f t="shared" si="3"/>
        <v>0</v>
      </c>
      <c r="C42" s="291"/>
      <c r="D42" s="51">
        <v>1</v>
      </c>
      <c r="E42" s="39">
        <f t="shared" si="6"/>
        <v>0</v>
      </c>
      <c r="F42" s="481"/>
      <c r="G42" s="482"/>
      <c r="H42" s="229"/>
      <c r="I42" s="235"/>
      <c r="J42" s="235"/>
      <c r="K42" s="235"/>
      <c r="L42" s="235"/>
      <c r="M42" s="235"/>
      <c r="N42" s="235"/>
      <c r="O42" s="235"/>
      <c r="P42" s="235"/>
      <c r="Q42" s="442"/>
    </row>
    <row r="43" spans="1:17" ht="18.75" hidden="1" customHeight="1" x14ac:dyDescent="0.25">
      <c r="A43" s="64" t="str">
        <f t="shared" si="4"/>
        <v/>
      </c>
      <c r="B43" s="236">
        <f t="shared" si="3"/>
        <v>0</v>
      </c>
      <c r="C43" s="291"/>
      <c r="D43" s="51">
        <v>1</v>
      </c>
      <c r="E43" s="39">
        <f t="shared" ref="E43:E48" si="7">B43*C43/D43</f>
        <v>0</v>
      </c>
      <c r="F43" s="450"/>
      <c r="G43" s="450"/>
      <c r="H43" s="229"/>
      <c r="I43" s="235"/>
      <c r="J43" s="235"/>
      <c r="K43" s="235"/>
      <c r="L43" s="235"/>
      <c r="M43" s="235"/>
      <c r="N43" s="235"/>
      <c r="O43" s="235"/>
      <c r="P43" s="235"/>
      <c r="Q43" s="442"/>
    </row>
    <row r="44" spans="1:17" ht="18.75" hidden="1" customHeight="1" x14ac:dyDescent="0.25">
      <c r="A44" s="64" t="str">
        <f t="shared" si="4"/>
        <v/>
      </c>
      <c r="B44" s="236">
        <f t="shared" si="3"/>
        <v>0</v>
      </c>
      <c r="C44" s="291"/>
      <c r="D44" s="51">
        <v>1</v>
      </c>
      <c r="E44" s="39">
        <f t="shared" si="7"/>
        <v>0</v>
      </c>
      <c r="F44" s="450"/>
      <c r="G44" s="450"/>
      <c r="H44" s="229"/>
      <c r="I44" s="235"/>
      <c r="J44" s="235"/>
      <c r="K44" s="235"/>
      <c r="L44" s="235"/>
      <c r="M44" s="235"/>
      <c r="N44" s="235"/>
      <c r="O44" s="235"/>
      <c r="P44" s="235"/>
      <c r="Q44" s="442"/>
    </row>
    <row r="45" spans="1:17" ht="18.75" hidden="1" customHeight="1" x14ac:dyDescent="0.25">
      <c r="A45" s="64" t="str">
        <f t="shared" si="4"/>
        <v/>
      </c>
      <c r="B45" s="236">
        <f t="shared" si="3"/>
        <v>0</v>
      </c>
      <c r="C45" s="291"/>
      <c r="D45" s="51">
        <v>1</v>
      </c>
      <c r="E45" s="39">
        <f t="shared" si="7"/>
        <v>0</v>
      </c>
      <c r="F45" s="450"/>
      <c r="G45" s="450"/>
      <c r="H45" s="229"/>
      <c r="I45" s="235"/>
      <c r="J45" s="235"/>
      <c r="K45" s="235"/>
      <c r="L45" s="235"/>
      <c r="M45" s="235"/>
      <c r="N45" s="235"/>
      <c r="O45" s="235"/>
      <c r="P45" s="235"/>
      <c r="Q45" s="442"/>
    </row>
    <row r="46" spans="1:17" ht="18.75" hidden="1" customHeight="1" x14ac:dyDescent="0.25">
      <c r="A46" s="64" t="str">
        <f t="shared" si="4"/>
        <v/>
      </c>
      <c r="B46" s="236">
        <f t="shared" si="3"/>
        <v>0</v>
      </c>
      <c r="C46" s="291"/>
      <c r="D46" s="51">
        <v>1</v>
      </c>
      <c r="E46" s="39">
        <f t="shared" si="7"/>
        <v>0</v>
      </c>
      <c r="F46" s="481"/>
      <c r="G46" s="482"/>
      <c r="H46" s="229"/>
      <c r="I46" s="235"/>
      <c r="J46" s="235"/>
      <c r="K46" s="235"/>
      <c r="L46" s="235"/>
      <c r="M46" s="235"/>
      <c r="N46" s="235"/>
      <c r="O46" s="235"/>
      <c r="P46" s="235"/>
      <c r="Q46" s="442"/>
    </row>
    <row r="47" spans="1:17" ht="18.75" hidden="1" customHeight="1" x14ac:dyDescent="0.25">
      <c r="A47" s="64"/>
      <c r="B47" s="236">
        <f t="shared" si="3"/>
        <v>0</v>
      </c>
      <c r="C47" s="291"/>
      <c r="D47" s="51">
        <v>1</v>
      </c>
      <c r="E47" s="39">
        <f t="shared" si="7"/>
        <v>0</v>
      </c>
      <c r="F47" s="308"/>
      <c r="G47" s="309"/>
      <c r="H47" s="229"/>
      <c r="I47" s="235"/>
      <c r="J47" s="235"/>
      <c r="K47" s="235"/>
      <c r="L47" s="235"/>
      <c r="M47" s="235"/>
      <c r="N47" s="235"/>
      <c r="O47" s="235"/>
      <c r="P47" s="235"/>
      <c r="Q47" s="442"/>
    </row>
    <row r="48" spans="1:17" ht="25.5" customHeight="1" x14ac:dyDescent="0.25">
      <c r="A48" s="64" t="str">
        <f>CONCATENATE(A24)</f>
        <v/>
      </c>
      <c r="B48" s="236">
        <f>B24</f>
        <v>0</v>
      </c>
      <c r="C48" s="291">
        <v>0</v>
      </c>
      <c r="D48" s="51">
        <v>1</v>
      </c>
      <c r="E48" s="39">
        <f t="shared" si="7"/>
        <v>0</v>
      </c>
      <c r="F48" s="481">
        <v>0</v>
      </c>
      <c r="G48" s="482"/>
      <c r="H48" s="228" t="s">
        <v>388</v>
      </c>
      <c r="I48" s="231"/>
      <c r="J48" s="231"/>
      <c r="K48" s="231"/>
      <c r="L48" s="360">
        <f>E35/E49</f>
        <v>0.18956154123640623</v>
      </c>
      <c r="M48" s="360">
        <v>0.14849999999999999</v>
      </c>
      <c r="N48" s="360">
        <v>0.16969999999999999</v>
      </c>
      <c r="O48" s="360">
        <v>3.5299999999999998E-2</v>
      </c>
      <c r="P48" s="360">
        <f>(E36+E37+E38)/E49</f>
        <v>0.40129809919001758</v>
      </c>
      <c r="Q48" s="443"/>
    </row>
    <row r="49" spans="1:17" ht="31.5" x14ac:dyDescent="0.25">
      <c r="A49" s="42" t="s">
        <v>192</v>
      </c>
      <c r="B49" s="41" t="s">
        <v>164</v>
      </c>
      <c r="C49" s="41" t="s">
        <v>164</v>
      </c>
      <c r="D49" s="41" t="s">
        <v>164</v>
      </c>
      <c r="E49" s="41">
        <f>SUM(E30:E48)</f>
        <v>59968.387711213523</v>
      </c>
      <c r="F49" s="446"/>
      <c r="G49" s="447"/>
      <c r="H49" s="230" t="s">
        <v>387</v>
      </c>
      <c r="I49" s="356">
        <f>$E$49*I48</f>
        <v>0</v>
      </c>
      <c r="J49" s="356">
        <f t="shared" ref="J49:P49" si="8">$E$49*J48</f>
        <v>0</v>
      </c>
      <c r="K49" s="356">
        <f t="shared" si="8"/>
        <v>0</v>
      </c>
      <c r="L49" s="356">
        <f>$E$49*L48</f>
        <v>11367.699999999999</v>
      </c>
      <c r="M49" s="356">
        <f t="shared" si="8"/>
        <v>8905.3055751152078</v>
      </c>
      <c r="N49" s="356">
        <f t="shared" si="8"/>
        <v>10176.635394592935</v>
      </c>
      <c r="O49" s="356">
        <f t="shared" si="8"/>
        <v>2116.8840862058373</v>
      </c>
      <c r="P49" s="356">
        <f t="shared" si="8"/>
        <v>24065.199999999997</v>
      </c>
      <c r="Q49" s="14"/>
    </row>
    <row r="50" spans="1:17" x14ac:dyDescent="0.25">
      <c r="E50" s="341"/>
    </row>
    <row r="51" spans="1:17" x14ac:dyDescent="0.25">
      <c r="E51" s="315"/>
      <c r="L51" s="13" t="s">
        <v>700</v>
      </c>
      <c r="P51" s="13" t="s">
        <v>701</v>
      </c>
    </row>
  </sheetData>
  <mergeCells count="56">
    <mergeCell ref="E23:G23"/>
    <mergeCell ref="E11:G11"/>
    <mergeCell ref="E13:G13"/>
    <mergeCell ref="F39:G39"/>
    <mergeCell ref="E27:E28"/>
    <mergeCell ref="E22:G22"/>
    <mergeCell ref="F33:G33"/>
    <mergeCell ref="F34:G34"/>
    <mergeCell ref="F35:G35"/>
    <mergeCell ref="F36:G36"/>
    <mergeCell ref="F30:G30"/>
    <mergeCell ref="F31:G31"/>
    <mergeCell ref="F41:G41"/>
    <mergeCell ref="E15:G15"/>
    <mergeCell ref="E16:G16"/>
    <mergeCell ref="E12:G12"/>
    <mergeCell ref="E21:G21"/>
    <mergeCell ref="E19:G19"/>
    <mergeCell ref="E20:G20"/>
    <mergeCell ref="E24:G24"/>
    <mergeCell ref="A26:G26"/>
    <mergeCell ref="E14:G14"/>
    <mergeCell ref="E18:G18"/>
    <mergeCell ref="A27:A28"/>
    <mergeCell ref="B27:B28"/>
    <mergeCell ref="C27:C28"/>
    <mergeCell ref="D27:D28"/>
    <mergeCell ref="E17:G17"/>
    <mergeCell ref="E10:G10"/>
    <mergeCell ref="A1:G1"/>
    <mergeCell ref="A3:A4"/>
    <mergeCell ref="B3:B4"/>
    <mergeCell ref="C3:C4"/>
    <mergeCell ref="D3:D4"/>
    <mergeCell ref="E3:G4"/>
    <mergeCell ref="E5:G5"/>
    <mergeCell ref="E6:G6"/>
    <mergeCell ref="E7:G7"/>
    <mergeCell ref="E8:G8"/>
    <mergeCell ref="E9:G9"/>
    <mergeCell ref="I27:Q27"/>
    <mergeCell ref="Q30:Q48"/>
    <mergeCell ref="H27:H28"/>
    <mergeCell ref="F29:G29"/>
    <mergeCell ref="F49:G49"/>
    <mergeCell ref="F27:G28"/>
    <mergeCell ref="F48:G48"/>
    <mergeCell ref="F37:G37"/>
    <mergeCell ref="F38:G38"/>
    <mergeCell ref="F42:G42"/>
    <mergeCell ref="F43:G43"/>
    <mergeCell ref="F44:G44"/>
    <mergeCell ref="F45:G45"/>
    <mergeCell ref="F46:G46"/>
    <mergeCell ref="F32:G32"/>
    <mergeCell ref="F40:G40"/>
  </mergeCells>
  <pageMargins left="0.31496062992125984" right="0.11811023622047245" top="0.15748031496062992" bottom="0.35433070866141736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zoomScale="90" zoomScaleNormal="90" workbookViewId="0">
      <selection activeCell="B28" sqref="B28"/>
    </sheetView>
  </sheetViews>
  <sheetFormatPr defaultRowHeight="15" x14ac:dyDescent="0.25"/>
  <cols>
    <col min="1" max="1" width="31" style="203" customWidth="1"/>
    <col min="2" max="2" width="11.85546875" style="203" customWidth="1"/>
    <col min="3" max="3" width="14.42578125" style="203" customWidth="1"/>
    <col min="4" max="4" width="10.42578125" style="203" customWidth="1"/>
    <col min="5" max="5" width="12.140625" style="203" customWidth="1"/>
    <col min="6" max="6" width="14" style="203" customWidth="1"/>
    <col min="7" max="7" width="15.42578125" style="203" customWidth="1"/>
    <col min="8" max="8" width="14.28515625" style="203" customWidth="1"/>
    <col min="9" max="9" width="17.140625" style="203" customWidth="1"/>
    <col min="10" max="10" width="16.85546875" style="203" customWidth="1"/>
    <col min="11" max="11" width="24.28515625" style="203" customWidth="1"/>
    <col min="12" max="256" width="9.140625" style="204"/>
    <col min="257" max="257" width="31" style="204" customWidth="1"/>
    <col min="258" max="258" width="11.85546875" style="204" customWidth="1"/>
    <col min="259" max="259" width="14.42578125" style="204" customWidth="1"/>
    <col min="260" max="260" width="10.42578125" style="204" customWidth="1"/>
    <col min="261" max="261" width="12.140625" style="204" customWidth="1"/>
    <col min="262" max="262" width="14" style="204" customWidth="1"/>
    <col min="263" max="263" width="15.42578125" style="204" customWidth="1"/>
    <col min="264" max="264" width="14.28515625" style="204" customWidth="1"/>
    <col min="265" max="265" width="17.140625" style="204" customWidth="1"/>
    <col min="266" max="266" width="16.85546875" style="204" customWidth="1"/>
    <col min="267" max="267" width="24.28515625" style="204" customWidth="1"/>
    <col min="268" max="512" width="9.140625" style="204"/>
    <col min="513" max="513" width="31" style="204" customWidth="1"/>
    <col min="514" max="514" width="11.85546875" style="204" customWidth="1"/>
    <col min="515" max="515" width="14.42578125" style="204" customWidth="1"/>
    <col min="516" max="516" width="10.42578125" style="204" customWidth="1"/>
    <col min="517" max="517" width="12.140625" style="204" customWidth="1"/>
    <col min="518" max="518" width="14" style="204" customWidth="1"/>
    <col min="519" max="519" width="15.42578125" style="204" customWidth="1"/>
    <col min="520" max="520" width="14.28515625" style="204" customWidth="1"/>
    <col min="521" max="521" width="17.140625" style="204" customWidth="1"/>
    <col min="522" max="522" width="16.85546875" style="204" customWidth="1"/>
    <col min="523" max="523" width="24.28515625" style="204" customWidth="1"/>
    <col min="524" max="768" width="9.140625" style="204"/>
    <col min="769" max="769" width="31" style="204" customWidth="1"/>
    <col min="770" max="770" width="11.85546875" style="204" customWidth="1"/>
    <col min="771" max="771" width="14.42578125" style="204" customWidth="1"/>
    <col min="772" max="772" width="10.42578125" style="204" customWidth="1"/>
    <col min="773" max="773" width="12.140625" style="204" customWidth="1"/>
    <col min="774" max="774" width="14" style="204" customWidth="1"/>
    <col min="775" max="775" width="15.42578125" style="204" customWidth="1"/>
    <col min="776" max="776" width="14.28515625" style="204" customWidth="1"/>
    <col min="777" max="777" width="17.140625" style="204" customWidth="1"/>
    <col min="778" max="778" width="16.85546875" style="204" customWidth="1"/>
    <col min="779" max="779" width="24.28515625" style="204" customWidth="1"/>
    <col min="780" max="1024" width="9.140625" style="204"/>
    <col min="1025" max="1025" width="31" style="204" customWidth="1"/>
    <col min="1026" max="1026" width="11.85546875" style="204" customWidth="1"/>
    <col min="1027" max="1027" width="14.42578125" style="204" customWidth="1"/>
    <col min="1028" max="1028" width="10.42578125" style="204" customWidth="1"/>
    <col min="1029" max="1029" width="12.140625" style="204" customWidth="1"/>
    <col min="1030" max="1030" width="14" style="204" customWidth="1"/>
    <col min="1031" max="1031" width="15.42578125" style="204" customWidth="1"/>
    <col min="1032" max="1032" width="14.28515625" style="204" customWidth="1"/>
    <col min="1033" max="1033" width="17.140625" style="204" customWidth="1"/>
    <col min="1034" max="1034" width="16.85546875" style="204" customWidth="1"/>
    <col min="1035" max="1035" width="24.28515625" style="204" customWidth="1"/>
    <col min="1036" max="1280" width="9.140625" style="204"/>
    <col min="1281" max="1281" width="31" style="204" customWidth="1"/>
    <col min="1282" max="1282" width="11.85546875" style="204" customWidth="1"/>
    <col min="1283" max="1283" width="14.42578125" style="204" customWidth="1"/>
    <col min="1284" max="1284" width="10.42578125" style="204" customWidth="1"/>
    <col min="1285" max="1285" width="12.140625" style="204" customWidth="1"/>
    <col min="1286" max="1286" width="14" style="204" customWidth="1"/>
    <col min="1287" max="1287" width="15.42578125" style="204" customWidth="1"/>
    <col min="1288" max="1288" width="14.28515625" style="204" customWidth="1"/>
    <col min="1289" max="1289" width="17.140625" style="204" customWidth="1"/>
    <col min="1290" max="1290" width="16.85546875" style="204" customWidth="1"/>
    <col min="1291" max="1291" width="24.28515625" style="204" customWidth="1"/>
    <col min="1292" max="1536" width="9.140625" style="204"/>
    <col min="1537" max="1537" width="31" style="204" customWidth="1"/>
    <col min="1538" max="1538" width="11.85546875" style="204" customWidth="1"/>
    <col min="1539" max="1539" width="14.42578125" style="204" customWidth="1"/>
    <col min="1540" max="1540" width="10.42578125" style="204" customWidth="1"/>
    <col min="1541" max="1541" width="12.140625" style="204" customWidth="1"/>
    <col min="1542" max="1542" width="14" style="204" customWidth="1"/>
    <col min="1543" max="1543" width="15.42578125" style="204" customWidth="1"/>
    <col min="1544" max="1544" width="14.28515625" style="204" customWidth="1"/>
    <col min="1545" max="1545" width="17.140625" style="204" customWidth="1"/>
    <col min="1546" max="1546" width="16.85546875" style="204" customWidth="1"/>
    <col min="1547" max="1547" width="24.28515625" style="204" customWidth="1"/>
    <col min="1548" max="1792" width="9.140625" style="204"/>
    <col min="1793" max="1793" width="31" style="204" customWidth="1"/>
    <col min="1794" max="1794" width="11.85546875" style="204" customWidth="1"/>
    <col min="1795" max="1795" width="14.42578125" style="204" customWidth="1"/>
    <col min="1796" max="1796" width="10.42578125" style="204" customWidth="1"/>
    <col min="1797" max="1797" width="12.140625" style="204" customWidth="1"/>
    <col min="1798" max="1798" width="14" style="204" customWidth="1"/>
    <col min="1799" max="1799" width="15.42578125" style="204" customWidth="1"/>
    <col min="1800" max="1800" width="14.28515625" style="204" customWidth="1"/>
    <col min="1801" max="1801" width="17.140625" style="204" customWidth="1"/>
    <col min="1802" max="1802" width="16.85546875" style="204" customWidth="1"/>
    <col min="1803" max="1803" width="24.28515625" style="204" customWidth="1"/>
    <col min="1804" max="2048" width="9.140625" style="204"/>
    <col min="2049" max="2049" width="31" style="204" customWidth="1"/>
    <col min="2050" max="2050" width="11.85546875" style="204" customWidth="1"/>
    <col min="2051" max="2051" width="14.42578125" style="204" customWidth="1"/>
    <col min="2052" max="2052" width="10.42578125" style="204" customWidth="1"/>
    <col min="2053" max="2053" width="12.140625" style="204" customWidth="1"/>
    <col min="2054" max="2054" width="14" style="204" customWidth="1"/>
    <col min="2055" max="2055" width="15.42578125" style="204" customWidth="1"/>
    <col min="2056" max="2056" width="14.28515625" style="204" customWidth="1"/>
    <col min="2057" max="2057" width="17.140625" style="204" customWidth="1"/>
    <col min="2058" max="2058" width="16.85546875" style="204" customWidth="1"/>
    <col min="2059" max="2059" width="24.28515625" style="204" customWidth="1"/>
    <col min="2060" max="2304" width="9.140625" style="204"/>
    <col min="2305" max="2305" width="31" style="204" customWidth="1"/>
    <col min="2306" max="2306" width="11.85546875" style="204" customWidth="1"/>
    <col min="2307" max="2307" width="14.42578125" style="204" customWidth="1"/>
    <col min="2308" max="2308" width="10.42578125" style="204" customWidth="1"/>
    <col min="2309" max="2309" width="12.140625" style="204" customWidth="1"/>
    <col min="2310" max="2310" width="14" style="204" customWidth="1"/>
    <col min="2311" max="2311" width="15.42578125" style="204" customWidth="1"/>
    <col min="2312" max="2312" width="14.28515625" style="204" customWidth="1"/>
    <col min="2313" max="2313" width="17.140625" style="204" customWidth="1"/>
    <col min="2314" max="2314" width="16.85546875" style="204" customWidth="1"/>
    <col min="2315" max="2315" width="24.28515625" style="204" customWidth="1"/>
    <col min="2316" max="2560" width="9.140625" style="204"/>
    <col min="2561" max="2561" width="31" style="204" customWidth="1"/>
    <col min="2562" max="2562" width="11.85546875" style="204" customWidth="1"/>
    <col min="2563" max="2563" width="14.42578125" style="204" customWidth="1"/>
    <col min="2564" max="2564" width="10.42578125" style="204" customWidth="1"/>
    <col min="2565" max="2565" width="12.140625" style="204" customWidth="1"/>
    <col min="2566" max="2566" width="14" style="204" customWidth="1"/>
    <col min="2567" max="2567" width="15.42578125" style="204" customWidth="1"/>
    <col min="2568" max="2568" width="14.28515625" style="204" customWidth="1"/>
    <col min="2569" max="2569" width="17.140625" style="204" customWidth="1"/>
    <col min="2570" max="2570" width="16.85546875" style="204" customWidth="1"/>
    <col min="2571" max="2571" width="24.28515625" style="204" customWidth="1"/>
    <col min="2572" max="2816" width="9.140625" style="204"/>
    <col min="2817" max="2817" width="31" style="204" customWidth="1"/>
    <col min="2818" max="2818" width="11.85546875" style="204" customWidth="1"/>
    <col min="2819" max="2819" width="14.42578125" style="204" customWidth="1"/>
    <col min="2820" max="2820" width="10.42578125" style="204" customWidth="1"/>
    <col min="2821" max="2821" width="12.140625" style="204" customWidth="1"/>
    <col min="2822" max="2822" width="14" style="204" customWidth="1"/>
    <col min="2823" max="2823" width="15.42578125" style="204" customWidth="1"/>
    <col min="2824" max="2824" width="14.28515625" style="204" customWidth="1"/>
    <col min="2825" max="2825" width="17.140625" style="204" customWidth="1"/>
    <col min="2826" max="2826" width="16.85546875" style="204" customWidth="1"/>
    <col min="2827" max="2827" width="24.28515625" style="204" customWidth="1"/>
    <col min="2828" max="3072" width="9.140625" style="204"/>
    <col min="3073" max="3073" width="31" style="204" customWidth="1"/>
    <col min="3074" max="3074" width="11.85546875" style="204" customWidth="1"/>
    <col min="3075" max="3075" width="14.42578125" style="204" customWidth="1"/>
    <col min="3076" max="3076" width="10.42578125" style="204" customWidth="1"/>
    <col min="3077" max="3077" width="12.140625" style="204" customWidth="1"/>
    <col min="3078" max="3078" width="14" style="204" customWidth="1"/>
    <col min="3079" max="3079" width="15.42578125" style="204" customWidth="1"/>
    <col min="3080" max="3080" width="14.28515625" style="204" customWidth="1"/>
    <col min="3081" max="3081" width="17.140625" style="204" customWidth="1"/>
    <col min="3082" max="3082" width="16.85546875" style="204" customWidth="1"/>
    <col min="3083" max="3083" width="24.28515625" style="204" customWidth="1"/>
    <col min="3084" max="3328" width="9.140625" style="204"/>
    <col min="3329" max="3329" width="31" style="204" customWidth="1"/>
    <col min="3330" max="3330" width="11.85546875" style="204" customWidth="1"/>
    <col min="3331" max="3331" width="14.42578125" style="204" customWidth="1"/>
    <col min="3332" max="3332" width="10.42578125" style="204" customWidth="1"/>
    <col min="3333" max="3333" width="12.140625" style="204" customWidth="1"/>
    <col min="3334" max="3334" width="14" style="204" customWidth="1"/>
    <col min="3335" max="3335" width="15.42578125" style="204" customWidth="1"/>
    <col min="3336" max="3336" width="14.28515625" style="204" customWidth="1"/>
    <col min="3337" max="3337" width="17.140625" style="204" customWidth="1"/>
    <col min="3338" max="3338" width="16.85546875" style="204" customWidth="1"/>
    <col min="3339" max="3339" width="24.28515625" style="204" customWidth="1"/>
    <col min="3340" max="3584" width="9.140625" style="204"/>
    <col min="3585" max="3585" width="31" style="204" customWidth="1"/>
    <col min="3586" max="3586" width="11.85546875" style="204" customWidth="1"/>
    <col min="3587" max="3587" width="14.42578125" style="204" customWidth="1"/>
    <col min="3588" max="3588" width="10.42578125" style="204" customWidth="1"/>
    <col min="3589" max="3589" width="12.140625" style="204" customWidth="1"/>
    <col min="3590" max="3590" width="14" style="204" customWidth="1"/>
    <col min="3591" max="3591" width="15.42578125" style="204" customWidth="1"/>
    <col min="3592" max="3592" width="14.28515625" style="204" customWidth="1"/>
    <col min="3593" max="3593" width="17.140625" style="204" customWidth="1"/>
    <col min="3594" max="3594" width="16.85546875" style="204" customWidth="1"/>
    <col min="3595" max="3595" width="24.28515625" style="204" customWidth="1"/>
    <col min="3596" max="3840" width="9.140625" style="204"/>
    <col min="3841" max="3841" width="31" style="204" customWidth="1"/>
    <col min="3842" max="3842" width="11.85546875" style="204" customWidth="1"/>
    <col min="3843" max="3843" width="14.42578125" style="204" customWidth="1"/>
    <col min="3844" max="3844" width="10.42578125" style="204" customWidth="1"/>
    <col min="3845" max="3845" width="12.140625" style="204" customWidth="1"/>
    <col min="3846" max="3846" width="14" style="204" customWidth="1"/>
    <col min="3847" max="3847" width="15.42578125" style="204" customWidth="1"/>
    <col min="3848" max="3848" width="14.28515625" style="204" customWidth="1"/>
    <col min="3849" max="3849" width="17.140625" style="204" customWidth="1"/>
    <col min="3850" max="3850" width="16.85546875" style="204" customWidth="1"/>
    <col min="3851" max="3851" width="24.28515625" style="204" customWidth="1"/>
    <col min="3852" max="4096" width="9.140625" style="204"/>
    <col min="4097" max="4097" width="31" style="204" customWidth="1"/>
    <col min="4098" max="4098" width="11.85546875" style="204" customWidth="1"/>
    <col min="4099" max="4099" width="14.42578125" style="204" customWidth="1"/>
    <col min="4100" max="4100" width="10.42578125" style="204" customWidth="1"/>
    <col min="4101" max="4101" width="12.140625" style="204" customWidth="1"/>
    <col min="4102" max="4102" width="14" style="204" customWidth="1"/>
    <col min="4103" max="4103" width="15.42578125" style="204" customWidth="1"/>
    <col min="4104" max="4104" width="14.28515625" style="204" customWidth="1"/>
    <col min="4105" max="4105" width="17.140625" style="204" customWidth="1"/>
    <col min="4106" max="4106" width="16.85546875" style="204" customWidth="1"/>
    <col min="4107" max="4107" width="24.28515625" style="204" customWidth="1"/>
    <col min="4108" max="4352" width="9.140625" style="204"/>
    <col min="4353" max="4353" width="31" style="204" customWidth="1"/>
    <col min="4354" max="4354" width="11.85546875" style="204" customWidth="1"/>
    <col min="4355" max="4355" width="14.42578125" style="204" customWidth="1"/>
    <col min="4356" max="4356" width="10.42578125" style="204" customWidth="1"/>
    <col min="4357" max="4357" width="12.140625" style="204" customWidth="1"/>
    <col min="4358" max="4358" width="14" style="204" customWidth="1"/>
    <col min="4359" max="4359" width="15.42578125" style="204" customWidth="1"/>
    <col min="4360" max="4360" width="14.28515625" style="204" customWidth="1"/>
    <col min="4361" max="4361" width="17.140625" style="204" customWidth="1"/>
    <col min="4362" max="4362" width="16.85546875" style="204" customWidth="1"/>
    <col min="4363" max="4363" width="24.28515625" style="204" customWidth="1"/>
    <col min="4364" max="4608" width="9.140625" style="204"/>
    <col min="4609" max="4609" width="31" style="204" customWidth="1"/>
    <col min="4610" max="4610" width="11.85546875" style="204" customWidth="1"/>
    <col min="4611" max="4611" width="14.42578125" style="204" customWidth="1"/>
    <col min="4612" max="4612" width="10.42578125" style="204" customWidth="1"/>
    <col min="4613" max="4613" width="12.140625" style="204" customWidth="1"/>
    <col min="4614" max="4614" width="14" style="204" customWidth="1"/>
    <col min="4615" max="4615" width="15.42578125" style="204" customWidth="1"/>
    <col min="4616" max="4616" width="14.28515625" style="204" customWidth="1"/>
    <col min="4617" max="4617" width="17.140625" style="204" customWidth="1"/>
    <col min="4618" max="4618" width="16.85546875" style="204" customWidth="1"/>
    <col min="4619" max="4619" width="24.28515625" style="204" customWidth="1"/>
    <col min="4620" max="4864" width="9.140625" style="204"/>
    <col min="4865" max="4865" width="31" style="204" customWidth="1"/>
    <col min="4866" max="4866" width="11.85546875" style="204" customWidth="1"/>
    <col min="4867" max="4867" width="14.42578125" style="204" customWidth="1"/>
    <col min="4868" max="4868" width="10.42578125" style="204" customWidth="1"/>
    <col min="4869" max="4869" width="12.140625" style="204" customWidth="1"/>
    <col min="4870" max="4870" width="14" style="204" customWidth="1"/>
    <col min="4871" max="4871" width="15.42578125" style="204" customWidth="1"/>
    <col min="4872" max="4872" width="14.28515625" style="204" customWidth="1"/>
    <col min="4873" max="4873" width="17.140625" style="204" customWidth="1"/>
    <col min="4874" max="4874" width="16.85546875" style="204" customWidth="1"/>
    <col min="4875" max="4875" width="24.28515625" style="204" customWidth="1"/>
    <col min="4876" max="5120" width="9.140625" style="204"/>
    <col min="5121" max="5121" width="31" style="204" customWidth="1"/>
    <col min="5122" max="5122" width="11.85546875" style="204" customWidth="1"/>
    <col min="5123" max="5123" width="14.42578125" style="204" customWidth="1"/>
    <col min="5124" max="5124" width="10.42578125" style="204" customWidth="1"/>
    <col min="5125" max="5125" width="12.140625" style="204" customWidth="1"/>
    <col min="5126" max="5126" width="14" style="204" customWidth="1"/>
    <col min="5127" max="5127" width="15.42578125" style="204" customWidth="1"/>
    <col min="5128" max="5128" width="14.28515625" style="204" customWidth="1"/>
    <col min="5129" max="5129" width="17.140625" style="204" customWidth="1"/>
    <col min="5130" max="5130" width="16.85546875" style="204" customWidth="1"/>
    <col min="5131" max="5131" width="24.28515625" style="204" customWidth="1"/>
    <col min="5132" max="5376" width="9.140625" style="204"/>
    <col min="5377" max="5377" width="31" style="204" customWidth="1"/>
    <col min="5378" max="5378" width="11.85546875" style="204" customWidth="1"/>
    <col min="5379" max="5379" width="14.42578125" style="204" customWidth="1"/>
    <col min="5380" max="5380" width="10.42578125" style="204" customWidth="1"/>
    <col min="5381" max="5381" width="12.140625" style="204" customWidth="1"/>
    <col min="5382" max="5382" width="14" style="204" customWidth="1"/>
    <col min="5383" max="5383" width="15.42578125" style="204" customWidth="1"/>
    <col min="5384" max="5384" width="14.28515625" style="204" customWidth="1"/>
    <col min="5385" max="5385" width="17.140625" style="204" customWidth="1"/>
    <col min="5386" max="5386" width="16.85546875" style="204" customWidth="1"/>
    <col min="5387" max="5387" width="24.28515625" style="204" customWidth="1"/>
    <col min="5388" max="5632" width="9.140625" style="204"/>
    <col min="5633" max="5633" width="31" style="204" customWidth="1"/>
    <col min="5634" max="5634" width="11.85546875" style="204" customWidth="1"/>
    <col min="5635" max="5635" width="14.42578125" style="204" customWidth="1"/>
    <col min="5636" max="5636" width="10.42578125" style="204" customWidth="1"/>
    <col min="5637" max="5637" width="12.140625" style="204" customWidth="1"/>
    <col min="5638" max="5638" width="14" style="204" customWidth="1"/>
    <col min="5639" max="5639" width="15.42578125" style="204" customWidth="1"/>
    <col min="5640" max="5640" width="14.28515625" style="204" customWidth="1"/>
    <col min="5641" max="5641" width="17.140625" style="204" customWidth="1"/>
    <col min="5642" max="5642" width="16.85546875" style="204" customWidth="1"/>
    <col min="5643" max="5643" width="24.28515625" style="204" customWidth="1"/>
    <col min="5644" max="5888" width="9.140625" style="204"/>
    <col min="5889" max="5889" width="31" style="204" customWidth="1"/>
    <col min="5890" max="5890" width="11.85546875" style="204" customWidth="1"/>
    <col min="5891" max="5891" width="14.42578125" style="204" customWidth="1"/>
    <col min="5892" max="5892" width="10.42578125" style="204" customWidth="1"/>
    <col min="5893" max="5893" width="12.140625" style="204" customWidth="1"/>
    <col min="5894" max="5894" width="14" style="204" customWidth="1"/>
    <col min="5895" max="5895" width="15.42578125" style="204" customWidth="1"/>
    <col min="5896" max="5896" width="14.28515625" style="204" customWidth="1"/>
    <col min="5897" max="5897" width="17.140625" style="204" customWidth="1"/>
    <col min="5898" max="5898" width="16.85546875" style="204" customWidth="1"/>
    <col min="5899" max="5899" width="24.28515625" style="204" customWidth="1"/>
    <col min="5900" max="6144" width="9.140625" style="204"/>
    <col min="6145" max="6145" width="31" style="204" customWidth="1"/>
    <col min="6146" max="6146" width="11.85546875" style="204" customWidth="1"/>
    <col min="6147" max="6147" width="14.42578125" style="204" customWidth="1"/>
    <col min="6148" max="6148" width="10.42578125" style="204" customWidth="1"/>
    <col min="6149" max="6149" width="12.140625" style="204" customWidth="1"/>
    <col min="6150" max="6150" width="14" style="204" customWidth="1"/>
    <col min="6151" max="6151" width="15.42578125" style="204" customWidth="1"/>
    <col min="6152" max="6152" width="14.28515625" style="204" customWidth="1"/>
    <col min="6153" max="6153" width="17.140625" style="204" customWidth="1"/>
    <col min="6154" max="6154" width="16.85546875" style="204" customWidth="1"/>
    <col min="6155" max="6155" width="24.28515625" style="204" customWidth="1"/>
    <col min="6156" max="6400" width="9.140625" style="204"/>
    <col min="6401" max="6401" width="31" style="204" customWidth="1"/>
    <col min="6402" max="6402" width="11.85546875" style="204" customWidth="1"/>
    <col min="6403" max="6403" width="14.42578125" style="204" customWidth="1"/>
    <col min="6404" max="6404" width="10.42578125" style="204" customWidth="1"/>
    <col min="6405" max="6405" width="12.140625" style="204" customWidth="1"/>
    <col min="6406" max="6406" width="14" style="204" customWidth="1"/>
    <col min="6407" max="6407" width="15.42578125" style="204" customWidth="1"/>
    <col min="6408" max="6408" width="14.28515625" style="204" customWidth="1"/>
    <col min="6409" max="6409" width="17.140625" style="204" customWidth="1"/>
    <col min="6410" max="6410" width="16.85546875" style="204" customWidth="1"/>
    <col min="6411" max="6411" width="24.28515625" style="204" customWidth="1"/>
    <col min="6412" max="6656" width="9.140625" style="204"/>
    <col min="6657" max="6657" width="31" style="204" customWidth="1"/>
    <col min="6658" max="6658" width="11.85546875" style="204" customWidth="1"/>
    <col min="6659" max="6659" width="14.42578125" style="204" customWidth="1"/>
    <col min="6660" max="6660" width="10.42578125" style="204" customWidth="1"/>
    <col min="6661" max="6661" width="12.140625" style="204" customWidth="1"/>
    <col min="6662" max="6662" width="14" style="204" customWidth="1"/>
    <col min="6663" max="6663" width="15.42578125" style="204" customWidth="1"/>
    <col min="6664" max="6664" width="14.28515625" style="204" customWidth="1"/>
    <col min="6665" max="6665" width="17.140625" style="204" customWidth="1"/>
    <col min="6666" max="6666" width="16.85546875" style="204" customWidth="1"/>
    <col min="6667" max="6667" width="24.28515625" style="204" customWidth="1"/>
    <col min="6668" max="6912" width="9.140625" style="204"/>
    <col min="6913" max="6913" width="31" style="204" customWidth="1"/>
    <col min="6914" max="6914" width="11.85546875" style="204" customWidth="1"/>
    <col min="6915" max="6915" width="14.42578125" style="204" customWidth="1"/>
    <col min="6916" max="6916" width="10.42578125" style="204" customWidth="1"/>
    <col min="6917" max="6917" width="12.140625" style="204" customWidth="1"/>
    <col min="6918" max="6918" width="14" style="204" customWidth="1"/>
    <col min="6919" max="6919" width="15.42578125" style="204" customWidth="1"/>
    <col min="6920" max="6920" width="14.28515625" style="204" customWidth="1"/>
    <col min="6921" max="6921" width="17.140625" style="204" customWidth="1"/>
    <col min="6922" max="6922" width="16.85546875" style="204" customWidth="1"/>
    <col min="6923" max="6923" width="24.28515625" style="204" customWidth="1"/>
    <col min="6924" max="7168" width="9.140625" style="204"/>
    <col min="7169" max="7169" width="31" style="204" customWidth="1"/>
    <col min="7170" max="7170" width="11.85546875" style="204" customWidth="1"/>
    <col min="7171" max="7171" width="14.42578125" style="204" customWidth="1"/>
    <col min="7172" max="7172" width="10.42578125" style="204" customWidth="1"/>
    <col min="7173" max="7173" width="12.140625" style="204" customWidth="1"/>
    <col min="7174" max="7174" width="14" style="204" customWidth="1"/>
    <col min="7175" max="7175" width="15.42578125" style="204" customWidth="1"/>
    <col min="7176" max="7176" width="14.28515625" style="204" customWidth="1"/>
    <col min="7177" max="7177" width="17.140625" style="204" customWidth="1"/>
    <col min="7178" max="7178" width="16.85546875" style="204" customWidth="1"/>
    <col min="7179" max="7179" width="24.28515625" style="204" customWidth="1"/>
    <col min="7180" max="7424" width="9.140625" style="204"/>
    <col min="7425" max="7425" width="31" style="204" customWidth="1"/>
    <col min="7426" max="7426" width="11.85546875" style="204" customWidth="1"/>
    <col min="7427" max="7427" width="14.42578125" style="204" customWidth="1"/>
    <col min="7428" max="7428" width="10.42578125" style="204" customWidth="1"/>
    <col min="7429" max="7429" width="12.140625" style="204" customWidth="1"/>
    <col min="7430" max="7430" width="14" style="204" customWidth="1"/>
    <col min="7431" max="7431" width="15.42578125" style="204" customWidth="1"/>
    <col min="7432" max="7432" width="14.28515625" style="204" customWidth="1"/>
    <col min="7433" max="7433" width="17.140625" style="204" customWidth="1"/>
    <col min="7434" max="7434" width="16.85546875" style="204" customWidth="1"/>
    <col min="7435" max="7435" width="24.28515625" style="204" customWidth="1"/>
    <col min="7436" max="7680" width="9.140625" style="204"/>
    <col min="7681" max="7681" width="31" style="204" customWidth="1"/>
    <col min="7682" max="7682" width="11.85546875" style="204" customWidth="1"/>
    <col min="7683" max="7683" width="14.42578125" style="204" customWidth="1"/>
    <col min="7684" max="7684" width="10.42578125" style="204" customWidth="1"/>
    <col min="7685" max="7685" width="12.140625" style="204" customWidth="1"/>
    <col min="7686" max="7686" width="14" style="204" customWidth="1"/>
    <col min="7687" max="7687" width="15.42578125" style="204" customWidth="1"/>
    <col min="7688" max="7688" width="14.28515625" style="204" customWidth="1"/>
    <col min="7689" max="7689" width="17.140625" style="204" customWidth="1"/>
    <col min="7690" max="7690" width="16.85546875" style="204" customWidth="1"/>
    <col min="7691" max="7691" width="24.28515625" style="204" customWidth="1"/>
    <col min="7692" max="7936" width="9.140625" style="204"/>
    <col min="7937" max="7937" width="31" style="204" customWidth="1"/>
    <col min="7938" max="7938" width="11.85546875" style="204" customWidth="1"/>
    <col min="7939" max="7939" width="14.42578125" style="204" customWidth="1"/>
    <col min="7940" max="7940" width="10.42578125" style="204" customWidth="1"/>
    <col min="7941" max="7941" width="12.140625" style="204" customWidth="1"/>
    <col min="7942" max="7942" width="14" style="204" customWidth="1"/>
    <col min="7943" max="7943" width="15.42578125" style="204" customWidth="1"/>
    <col min="7944" max="7944" width="14.28515625" style="204" customWidth="1"/>
    <col min="7945" max="7945" width="17.140625" style="204" customWidth="1"/>
    <col min="7946" max="7946" width="16.85546875" style="204" customWidth="1"/>
    <col min="7947" max="7947" width="24.28515625" style="204" customWidth="1"/>
    <col min="7948" max="8192" width="9.140625" style="204"/>
    <col min="8193" max="8193" width="31" style="204" customWidth="1"/>
    <col min="8194" max="8194" width="11.85546875" style="204" customWidth="1"/>
    <col min="8195" max="8195" width="14.42578125" style="204" customWidth="1"/>
    <col min="8196" max="8196" width="10.42578125" style="204" customWidth="1"/>
    <col min="8197" max="8197" width="12.140625" style="204" customWidth="1"/>
    <col min="8198" max="8198" width="14" style="204" customWidth="1"/>
    <col min="8199" max="8199" width="15.42578125" style="204" customWidth="1"/>
    <col min="8200" max="8200" width="14.28515625" style="204" customWidth="1"/>
    <col min="8201" max="8201" width="17.140625" style="204" customWidth="1"/>
    <col min="8202" max="8202" width="16.85546875" style="204" customWidth="1"/>
    <col min="8203" max="8203" width="24.28515625" style="204" customWidth="1"/>
    <col min="8204" max="8448" width="9.140625" style="204"/>
    <col min="8449" max="8449" width="31" style="204" customWidth="1"/>
    <col min="8450" max="8450" width="11.85546875" style="204" customWidth="1"/>
    <col min="8451" max="8451" width="14.42578125" style="204" customWidth="1"/>
    <col min="8452" max="8452" width="10.42578125" style="204" customWidth="1"/>
    <col min="8453" max="8453" width="12.140625" style="204" customWidth="1"/>
    <col min="8454" max="8454" width="14" style="204" customWidth="1"/>
    <col min="8455" max="8455" width="15.42578125" style="204" customWidth="1"/>
    <col min="8456" max="8456" width="14.28515625" style="204" customWidth="1"/>
    <col min="8457" max="8457" width="17.140625" style="204" customWidth="1"/>
    <col min="8458" max="8458" width="16.85546875" style="204" customWidth="1"/>
    <col min="8459" max="8459" width="24.28515625" style="204" customWidth="1"/>
    <col min="8460" max="8704" width="9.140625" style="204"/>
    <col min="8705" max="8705" width="31" style="204" customWidth="1"/>
    <col min="8706" max="8706" width="11.85546875" style="204" customWidth="1"/>
    <col min="8707" max="8707" width="14.42578125" style="204" customWidth="1"/>
    <col min="8708" max="8708" width="10.42578125" style="204" customWidth="1"/>
    <col min="8709" max="8709" width="12.140625" style="204" customWidth="1"/>
    <col min="8710" max="8710" width="14" style="204" customWidth="1"/>
    <col min="8711" max="8711" width="15.42578125" style="204" customWidth="1"/>
    <col min="8712" max="8712" width="14.28515625" style="204" customWidth="1"/>
    <col min="8713" max="8713" width="17.140625" style="204" customWidth="1"/>
    <col min="8714" max="8714" width="16.85546875" style="204" customWidth="1"/>
    <col min="8715" max="8715" width="24.28515625" style="204" customWidth="1"/>
    <col min="8716" max="8960" width="9.140625" style="204"/>
    <col min="8961" max="8961" width="31" style="204" customWidth="1"/>
    <col min="8962" max="8962" width="11.85546875" style="204" customWidth="1"/>
    <col min="8963" max="8963" width="14.42578125" style="204" customWidth="1"/>
    <col min="8964" max="8964" width="10.42578125" style="204" customWidth="1"/>
    <col min="8965" max="8965" width="12.140625" style="204" customWidth="1"/>
    <col min="8966" max="8966" width="14" style="204" customWidth="1"/>
    <col min="8967" max="8967" width="15.42578125" style="204" customWidth="1"/>
    <col min="8968" max="8968" width="14.28515625" style="204" customWidth="1"/>
    <col min="8969" max="8969" width="17.140625" style="204" customWidth="1"/>
    <col min="8970" max="8970" width="16.85546875" style="204" customWidth="1"/>
    <col min="8971" max="8971" width="24.28515625" style="204" customWidth="1"/>
    <col min="8972" max="9216" width="9.140625" style="204"/>
    <col min="9217" max="9217" width="31" style="204" customWidth="1"/>
    <col min="9218" max="9218" width="11.85546875" style="204" customWidth="1"/>
    <col min="9219" max="9219" width="14.42578125" style="204" customWidth="1"/>
    <col min="9220" max="9220" width="10.42578125" style="204" customWidth="1"/>
    <col min="9221" max="9221" width="12.140625" style="204" customWidth="1"/>
    <col min="9222" max="9222" width="14" style="204" customWidth="1"/>
    <col min="9223" max="9223" width="15.42578125" style="204" customWidth="1"/>
    <col min="9224" max="9224" width="14.28515625" style="204" customWidth="1"/>
    <col min="9225" max="9225" width="17.140625" style="204" customWidth="1"/>
    <col min="9226" max="9226" width="16.85546875" style="204" customWidth="1"/>
    <col min="9227" max="9227" width="24.28515625" style="204" customWidth="1"/>
    <col min="9228" max="9472" width="9.140625" style="204"/>
    <col min="9473" max="9473" width="31" style="204" customWidth="1"/>
    <col min="9474" max="9474" width="11.85546875" style="204" customWidth="1"/>
    <col min="9475" max="9475" width="14.42578125" style="204" customWidth="1"/>
    <col min="9476" max="9476" width="10.42578125" style="204" customWidth="1"/>
    <col min="9477" max="9477" width="12.140625" style="204" customWidth="1"/>
    <col min="9478" max="9478" width="14" style="204" customWidth="1"/>
    <col min="9479" max="9479" width="15.42578125" style="204" customWidth="1"/>
    <col min="9480" max="9480" width="14.28515625" style="204" customWidth="1"/>
    <col min="9481" max="9481" width="17.140625" style="204" customWidth="1"/>
    <col min="9482" max="9482" width="16.85546875" style="204" customWidth="1"/>
    <col min="9483" max="9483" width="24.28515625" style="204" customWidth="1"/>
    <col min="9484" max="9728" width="9.140625" style="204"/>
    <col min="9729" max="9729" width="31" style="204" customWidth="1"/>
    <col min="9730" max="9730" width="11.85546875" style="204" customWidth="1"/>
    <col min="9731" max="9731" width="14.42578125" style="204" customWidth="1"/>
    <col min="9732" max="9732" width="10.42578125" style="204" customWidth="1"/>
    <col min="9733" max="9733" width="12.140625" style="204" customWidth="1"/>
    <col min="9734" max="9734" width="14" style="204" customWidth="1"/>
    <col min="9735" max="9735" width="15.42578125" style="204" customWidth="1"/>
    <col min="9736" max="9736" width="14.28515625" style="204" customWidth="1"/>
    <col min="9737" max="9737" width="17.140625" style="204" customWidth="1"/>
    <col min="9738" max="9738" width="16.85546875" style="204" customWidth="1"/>
    <col min="9739" max="9739" width="24.28515625" style="204" customWidth="1"/>
    <col min="9740" max="9984" width="9.140625" style="204"/>
    <col min="9985" max="9985" width="31" style="204" customWidth="1"/>
    <col min="9986" max="9986" width="11.85546875" style="204" customWidth="1"/>
    <col min="9987" max="9987" width="14.42578125" style="204" customWidth="1"/>
    <col min="9988" max="9988" width="10.42578125" style="204" customWidth="1"/>
    <col min="9989" max="9989" width="12.140625" style="204" customWidth="1"/>
    <col min="9990" max="9990" width="14" style="204" customWidth="1"/>
    <col min="9991" max="9991" width="15.42578125" style="204" customWidth="1"/>
    <col min="9992" max="9992" width="14.28515625" style="204" customWidth="1"/>
    <col min="9993" max="9993" width="17.140625" style="204" customWidth="1"/>
    <col min="9994" max="9994" width="16.85546875" style="204" customWidth="1"/>
    <col min="9995" max="9995" width="24.28515625" style="204" customWidth="1"/>
    <col min="9996" max="10240" width="9.140625" style="204"/>
    <col min="10241" max="10241" width="31" style="204" customWidth="1"/>
    <col min="10242" max="10242" width="11.85546875" style="204" customWidth="1"/>
    <col min="10243" max="10243" width="14.42578125" style="204" customWidth="1"/>
    <col min="10244" max="10244" width="10.42578125" style="204" customWidth="1"/>
    <col min="10245" max="10245" width="12.140625" style="204" customWidth="1"/>
    <col min="10246" max="10246" width="14" style="204" customWidth="1"/>
    <col min="10247" max="10247" width="15.42578125" style="204" customWidth="1"/>
    <col min="10248" max="10248" width="14.28515625" style="204" customWidth="1"/>
    <col min="10249" max="10249" width="17.140625" style="204" customWidth="1"/>
    <col min="10250" max="10250" width="16.85546875" style="204" customWidth="1"/>
    <col min="10251" max="10251" width="24.28515625" style="204" customWidth="1"/>
    <col min="10252" max="10496" width="9.140625" style="204"/>
    <col min="10497" max="10497" width="31" style="204" customWidth="1"/>
    <col min="10498" max="10498" width="11.85546875" style="204" customWidth="1"/>
    <col min="10499" max="10499" width="14.42578125" style="204" customWidth="1"/>
    <col min="10500" max="10500" width="10.42578125" style="204" customWidth="1"/>
    <col min="10501" max="10501" width="12.140625" style="204" customWidth="1"/>
    <col min="10502" max="10502" width="14" style="204" customWidth="1"/>
    <col min="10503" max="10503" width="15.42578125" style="204" customWidth="1"/>
    <col min="10504" max="10504" width="14.28515625" style="204" customWidth="1"/>
    <col min="10505" max="10505" width="17.140625" style="204" customWidth="1"/>
    <col min="10506" max="10506" width="16.85546875" style="204" customWidth="1"/>
    <col min="10507" max="10507" width="24.28515625" style="204" customWidth="1"/>
    <col min="10508" max="10752" width="9.140625" style="204"/>
    <col min="10753" max="10753" width="31" style="204" customWidth="1"/>
    <col min="10754" max="10754" width="11.85546875" style="204" customWidth="1"/>
    <col min="10755" max="10755" width="14.42578125" style="204" customWidth="1"/>
    <col min="10756" max="10756" width="10.42578125" style="204" customWidth="1"/>
    <col min="10757" max="10757" width="12.140625" style="204" customWidth="1"/>
    <col min="10758" max="10758" width="14" style="204" customWidth="1"/>
    <col min="10759" max="10759" width="15.42578125" style="204" customWidth="1"/>
    <col min="10760" max="10760" width="14.28515625" style="204" customWidth="1"/>
    <col min="10761" max="10761" width="17.140625" style="204" customWidth="1"/>
    <col min="10762" max="10762" width="16.85546875" style="204" customWidth="1"/>
    <col min="10763" max="10763" width="24.28515625" style="204" customWidth="1"/>
    <col min="10764" max="11008" width="9.140625" style="204"/>
    <col min="11009" max="11009" width="31" style="204" customWidth="1"/>
    <col min="11010" max="11010" width="11.85546875" style="204" customWidth="1"/>
    <col min="11011" max="11011" width="14.42578125" style="204" customWidth="1"/>
    <col min="11012" max="11012" width="10.42578125" style="204" customWidth="1"/>
    <col min="11013" max="11013" width="12.140625" style="204" customWidth="1"/>
    <col min="11014" max="11014" width="14" style="204" customWidth="1"/>
    <col min="11015" max="11015" width="15.42578125" style="204" customWidth="1"/>
    <col min="11016" max="11016" width="14.28515625" style="204" customWidth="1"/>
    <col min="11017" max="11017" width="17.140625" style="204" customWidth="1"/>
    <col min="11018" max="11018" width="16.85546875" style="204" customWidth="1"/>
    <col min="11019" max="11019" width="24.28515625" style="204" customWidth="1"/>
    <col min="11020" max="11264" width="9.140625" style="204"/>
    <col min="11265" max="11265" width="31" style="204" customWidth="1"/>
    <col min="11266" max="11266" width="11.85546875" style="204" customWidth="1"/>
    <col min="11267" max="11267" width="14.42578125" style="204" customWidth="1"/>
    <col min="11268" max="11268" width="10.42578125" style="204" customWidth="1"/>
    <col min="11269" max="11269" width="12.140625" style="204" customWidth="1"/>
    <col min="11270" max="11270" width="14" style="204" customWidth="1"/>
    <col min="11271" max="11271" width="15.42578125" style="204" customWidth="1"/>
    <col min="11272" max="11272" width="14.28515625" style="204" customWidth="1"/>
    <col min="11273" max="11273" width="17.140625" style="204" customWidth="1"/>
    <col min="11274" max="11274" width="16.85546875" style="204" customWidth="1"/>
    <col min="11275" max="11275" width="24.28515625" style="204" customWidth="1"/>
    <col min="11276" max="11520" width="9.140625" style="204"/>
    <col min="11521" max="11521" width="31" style="204" customWidth="1"/>
    <col min="11522" max="11522" width="11.85546875" style="204" customWidth="1"/>
    <col min="11523" max="11523" width="14.42578125" style="204" customWidth="1"/>
    <col min="11524" max="11524" width="10.42578125" style="204" customWidth="1"/>
    <col min="11525" max="11525" width="12.140625" style="204" customWidth="1"/>
    <col min="11526" max="11526" width="14" style="204" customWidth="1"/>
    <col min="11527" max="11527" width="15.42578125" style="204" customWidth="1"/>
    <col min="11528" max="11528" width="14.28515625" style="204" customWidth="1"/>
    <col min="11529" max="11529" width="17.140625" style="204" customWidth="1"/>
    <col min="11530" max="11530" width="16.85546875" style="204" customWidth="1"/>
    <col min="11531" max="11531" width="24.28515625" style="204" customWidth="1"/>
    <col min="11532" max="11776" width="9.140625" style="204"/>
    <col min="11777" max="11777" width="31" style="204" customWidth="1"/>
    <col min="11778" max="11778" width="11.85546875" style="204" customWidth="1"/>
    <col min="11779" max="11779" width="14.42578125" style="204" customWidth="1"/>
    <col min="11780" max="11780" width="10.42578125" style="204" customWidth="1"/>
    <col min="11781" max="11781" width="12.140625" style="204" customWidth="1"/>
    <col min="11782" max="11782" width="14" style="204" customWidth="1"/>
    <col min="11783" max="11783" width="15.42578125" style="204" customWidth="1"/>
    <col min="11784" max="11784" width="14.28515625" style="204" customWidth="1"/>
    <col min="11785" max="11785" width="17.140625" style="204" customWidth="1"/>
    <col min="11786" max="11786" width="16.85546875" style="204" customWidth="1"/>
    <col min="11787" max="11787" width="24.28515625" style="204" customWidth="1"/>
    <col min="11788" max="12032" width="9.140625" style="204"/>
    <col min="12033" max="12033" width="31" style="204" customWidth="1"/>
    <col min="12034" max="12034" width="11.85546875" style="204" customWidth="1"/>
    <col min="12035" max="12035" width="14.42578125" style="204" customWidth="1"/>
    <col min="12036" max="12036" width="10.42578125" style="204" customWidth="1"/>
    <col min="12037" max="12037" width="12.140625" style="204" customWidth="1"/>
    <col min="12038" max="12038" width="14" style="204" customWidth="1"/>
    <col min="12039" max="12039" width="15.42578125" style="204" customWidth="1"/>
    <col min="12040" max="12040" width="14.28515625" style="204" customWidth="1"/>
    <col min="12041" max="12041" width="17.140625" style="204" customWidth="1"/>
    <col min="12042" max="12042" width="16.85546875" style="204" customWidth="1"/>
    <col min="12043" max="12043" width="24.28515625" style="204" customWidth="1"/>
    <col min="12044" max="12288" width="9.140625" style="204"/>
    <col min="12289" max="12289" width="31" style="204" customWidth="1"/>
    <col min="12290" max="12290" width="11.85546875" style="204" customWidth="1"/>
    <col min="12291" max="12291" width="14.42578125" style="204" customWidth="1"/>
    <col min="12292" max="12292" width="10.42578125" style="204" customWidth="1"/>
    <col min="12293" max="12293" width="12.140625" style="204" customWidth="1"/>
    <col min="12294" max="12294" width="14" style="204" customWidth="1"/>
    <col min="12295" max="12295" width="15.42578125" style="204" customWidth="1"/>
    <col min="12296" max="12296" width="14.28515625" style="204" customWidth="1"/>
    <col min="12297" max="12297" width="17.140625" style="204" customWidth="1"/>
    <col min="12298" max="12298" width="16.85546875" style="204" customWidth="1"/>
    <col min="12299" max="12299" width="24.28515625" style="204" customWidth="1"/>
    <col min="12300" max="12544" width="9.140625" style="204"/>
    <col min="12545" max="12545" width="31" style="204" customWidth="1"/>
    <col min="12546" max="12546" width="11.85546875" style="204" customWidth="1"/>
    <col min="12547" max="12547" width="14.42578125" style="204" customWidth="1"/>
    <col min="12548" max="12548" width="10.42578125" style="204" customWidth="1"/>
    <col min="12549" max="12549" width="12.140625" style="204" customWidth="1"/>
    <col min="12550" max="12550" width="14" style="204" customWidth="1"/>
    <col min="12551" max="12551" width="15.42578125" style="204" customWidth="1"/>
    <col min="12552" max="12552" width="14.28515625" style="204" customWidth="1"/>
    <col min="12553" max="12553" width="17.140625" style="204" customWidth="1"/>
    <col min="12554" max="12554" width="16.85546875" style="204" customWidth="1"/>
    <col min="12555" max="12555" width="24.28515625" style="204" customWidth="1"/>
    <col min="12556" max="12800" width="9.140625" style="204"/>
    <col min="12801" max="12801" width="31" style="204" customWidth="1"/>
    <col min="12802" max="12802" width="11.85546875" style="204" customWidth="1"/>
    <col min="12803" max="12803" width="14.42578125" style="204" customWidth="1"/>
    <col min="12804" max="12804" width="10.42578125" style="204" customWidth="1"/>
    <col min="12805" max="12805" width="12.140625" style="204" customWidth="1"/>
    <col min="12806" max="12806" width="14" style="204" customWidth="1"/>
    <col min="12807" max="12807" width="15.42578125" style="204" customWidth="1"/>
    <col min="12808" max="12808" width="14.28515625" style="204" customWidth="1"/>
    <col min="12809" max="12809" width="17.140625" style="204" customWidth="1"/>
    <col min="12810" max="12810" width="16.85546875" style="204" customWidth="1"/>
    <col min="12811" max="12811" width="24.28515625" style="204" customWidth="1"/>
    <col min="12812" max="13056" width="9.140625" style="204"/>
    <col min="13057" max="13057" width="31" style="204" customWidth="1"/>
    <col min="13058" max="13058" width="11.85546875" style="204" customWidth="1"/>
    <col min="13059" max="13059" width="14.42578125" style="204" customWidth="1"/>
    <col min="13060" max="13060" width="10.42578125" style="204" customWidth="1"/>
    <col min="13061" max="13061" width="12.140625" style="204" customWidth="1"/>
    <col min="13062" max="13062" width="14" style="204" customWidth="1"/>
    <col min="13063" max="13063" width="15.42578125" style="204" customWidth="1"/>
    <col min="13064" max="13064" width="14.28515625" style="204" customWidth="1"/>
    <col min="13065" max="13065" width="17.140625" style="204" customWidth="1"/>
    <col min="13066" max="13066" width="16.85546875" style="204" customWidth="1"/>
    <col min="13067" max="13067" width="24.28515625" style="204" customWidth="1"/>
    <col min="13068" max="13312" width="9.140625" style="204"/>
    <col min="13313" max="13313" width="31" style="204" customWidth="1"/>
    <col min="13314" max="13314" width="11.85546875" style="204" customWidth="1"/>
    <col min="13315" max="13315" width="14.42578125" style="204" customWidth="1"/>
    <col min="13316" max="13316" width="10.42578125" style="204" customWidth="1"/>
    <col min="13317" max="13317" width="12.140625" style="204" customWidth="1"/>
    <col min="13318" max="13318" width="14" style="204" customWidth="1"/>
    <col min="13319" max="13319" width="15.42578125" style="204" customWidth="1"/>
    <col min="13320" max="13320" width="14.28515625" style="204" customWidth="1"/>
    <col min="13321" max="13321" width="17.140625" style="204" customWidth="1"/>
    <col min="13322" max="13322" width="16.85546875" style="204" customWidth="1"/>
    <col min="13323" max="13323" width="24.28515625" style="204" customWidth="1"/>
    <col min="13324" max="13568" width="9.140625" style="204"/>
    <col min="13569" max="13569" width="31" style="204" customWidth="1"/>
    <col min="13570" max="13570" width="11.85546875" style="204" customWidth="1"/>
    <col min="13571" max="13571" width="14.42578125" style="204" customWidth="1"/>
    <col min="13572" max="13572" width="10.42578125" style="204" customWidth="1"/>
    <col min="13573" max="13573" width="12.140625" style="204" customWidth="1"/>
    <col min="13574" max="13574" width="14" style="204" customWidth="1"/>
    <col min="13575" max="13575" width="15.42578125" style="204" customWidth="1"/>
    <col min="13576" max="13576" width="14.28515625" style="204" customWidth="1"/>
    <col min="13577" max="13577" width="17.140625" style="204" customWidth="1"/>
    <col min="13578" max="13578" width="16.85546875" style="204" customWidth="1"/>
    <col min="13579" max="13579" width="24.28515625" style="204" customWidth="1"/>
    <col min="13580" max="13824" width="9.140625" style="204"/>
    <col min="13825" max="13825" width="31" style="204" customWidth="1"/>
    <col min="13826" max="13826" width="11.85546875" style="204" customWidth="1"/>
    <col min="13827" max="13827" width="14.42578125" style="204" customWidth="1"/>
    <col min="13828" max="13828" width="10.42578125" style="204" customWidth="1"/>
    <col min="13829" max="13829" width="12.140625" style="204" customWidth="1"/>
    <col min="13830" max="13830" width="14" style="204" customWidth="1"/>
    <col min="13831" max="13831" width="15.42578125" style="204" customWidth="1"/>
    <col min="13832" max="13832" width="14.28515625" style="204" customWidth="1"/>
    <col min="13833" max="13833" width="17.140625" style="204" customWidth="1"/>
    <col min="13834" max="13834" width="16.85546875" style="204" customWidth="1"/>
    <col min="13835" max="13835" width="24.28515625" style="204" customWidth="1"/>
    <col min="13836" max="14080" width="9.140625" style="204"/>
    <col min="14081" max="14081" width="31" style="204" customWidth="1"/>
    <col min="14082" max="14082" width="11.85546875" style="204" customWidth="1"/>
    <col min="14083" max="14083" width="14.42578125" style="204" customWidth="1"/>
    <col min="14084" max="14084" width="10.42578125" style="204" customWidth="1"/>
    <col min="14085" max="14085" width="12.140625" style="204" customWidth="1"/>
    <col min="14086" max="14086" width="14" style="204" customWidth="1"/>
    <col min="14087" max="14087" width="15.42578125" style="204" customWidth="1"/>
    <col min="14088" max="14088" width="14.28515625" style="204" customWidth="1"/>
    <col min="14089" max="14089" width="17.140625" style="204" customWidth="1"/>
    <col min="14090" max="14090" width="16.85546875" style="204" customWidth="1"/>
    <col min="14091" max="14091" width="24.28515625" style="204" customWidth="1"/>
    <col min="14092" max="14336" width="9.140625" style="204"/>
    <col min="14337" max="14337" width="31" style="204" customWidth="1"/>
    <col min="14338" max="14338" width="11.85546875" style="204" customWidth="1"/>
    <col min="14339" max="14339" width="14.42578125" style="204" customWidth="1"/>
    <col min="14340" max="14340" width="10.42578125" style="204" customWidth="1"/>
    <col min="14341" max="14341" width="12.140625" style="204" customWidth="1"/>
    <col min="14342" max="14342" width="14" style="204" customWidth="1"/>
    <col min="14343" max="14343" width="15.42578125" style="204" customWidth="1"/>
    <col min="14344" max="14344" width="14.28515625" style="204" customWidth="1"/>
    <col min="14345" max="14345" width="17.140625" style="204" customWidth="1"/>
    <col min="14346" max="14346" width="16.85546875" style="204" customWidth="1"/>
    <col min="14347" max="14347" width="24.28515625" style="204" customWidth="1"/>
    <col min="14348" max="14592" width="9.140625" style="204"/>
    <col min="14593" max="14593" width="31" style="204" customWidth="1"/>
    <col min="14594" max="14594" width="11.85546875" style="204" customWidth="1"/>
    <col min="14595" max="14595" width="14.42578125" style="204" customWidth="1"/>
    <col min="14596" max="14596" width="10.42578125" style="204" customWidth="1"/>
    <col min="14597" max="14597" width="12.140625" style="204" customWidth="1"/>
    <col min="14598" max="14598" width="14" style="204" customWidth="1"/>
    <col min="14599" max="14599" width="15.42578125" style="204" customWidth="1"/>
    <col min="14600" max="14600" width="14.28515625" style="204" customWidth="1"/>
    <col min="14601" max="14601" width="17.140625" style="204" customWidth="1"/>
    <col min="14602" max="14602" width="16.85546875" style="204" customWidth="1"/>
    <col min="14603" max="14603" width="24.28515625" style="204" customWidth="1"/>
    <col min="14604" max="14848" width="9.140625" style="204"/>
    <col min="14849" max="14849" width="31" style="204" customWidth="1"/>
    <col min="14850" max="14850" width="11.85546875" style="204" customWidth="1"/>
    <col min="14851" max="14851" width="14.42578125" style="204" customWidth="1"/>
    <col min="14852" max="14852" width="10.42578125" style="204" customWidth="1"/>
    <col min="14853" max="14853" width="12.140625" style="204" customWidth="1"/>
    <col min="14854" max="14854" width="14" style="204" customWidth="1"/>
    <col min="14855" max="14855" width="15.42578125" style="204" customWidth="1"/>
    <col min="14856" max="14856" width="14.28515625" style="204" customWidth="1"/>
    <col min="14857" max="14857" width="17.140625" style="204" customWidth="1"/>
    <col min="14858" max="14858" width="16.85546875" style="204" customWidth="1"/>
    <col min="14859" max="14859" width="24.28515625" style="204" customWidth="1"/>
    <col min="14860" max="15104" width="9.140625" style="204"/>
    <col min="15105" max="15105" width="31" style="204" customWidth="1"/>
    <col min="15106" max="15106" width="11.85546875" style="204" customWidth="1"/>
    <col min="15107" max="15107" width="14.42578125" style="204" customWidth="1"/>
    <col min="15108" max="15108" width="10.42578125" style="204" customWidth="1"/>
    <col min="15109" max="15109" width="12.140625" style="204" customWidth="1"/>
    <col min="15110" max="15110" width="14" style="204" customWidth="1"/>
    <col min="15111" max="15111" width="15.42578125" style="204" customWidth="1"/>
    <col min="15112" max="15112" width="14.28515625" style="204" customWidth="1"/>
    <col min="15113" max="15113" width="17.140625" style="204" customWidth="1"/>
    <col min="15114" max="15114" width="16.85546875" style="204" customWidth="1"/>
    <col min="15115" max="15115" width="24.28515625" style="204" customWidth="1"/>
    <col min="15116" max="15360" width="9.140625" style="204"/>
    <col min="15361" max="15361" width="31" style="204" customWidth="1"/>
    <col min="15362" max="15362" width="11.85546875" style="204" customWidth="1"/>
    <col min="15363" max="15363" width="14.42578125" style="204" customWidth="1"/>
    <col min="15364" max="15364" width="10.42578125" style="204" customWidth="1"/>
    <col min="15365" max="15365" width="12.140625" style="204" customWidth="1"/>
    <col min="15366" max="15366" width="14" style="204" customWidth="1"/>
    <col min="15367" max="15367" width="15.42578125" style="204" customWidth="1"/>
    <col min="15368" max="15368" width="14.28515625" style="204" customWidth="1"/>
    <col min="15369" max="15369" width="17.140625" style="204" customWidth="1"/>
    <col min="15370" max="15370" width="16.85546875" style="204" customWidth="1"/>
    <col min="15371" max="15371" width="24.28515625" style="204" customWidth="1"/>
    <col min="15372" max="15616" width="9.140625" style="204"/>
    <col min="15617" max="15617" width="31" style="204" customWidth="1"/>
    <col min="15618" max="15618" width="11.85546875" style="204" customWidth="1"/>
    <col min="15619" max="15619" width="14.42578125" style="204" customWidth="1"/>
    <col min="15620" max="15620" width="10.42578125" style="204" customWidth="1"/>
    <col min="15621" max="15621" width="12.140625" style="204" customWidth="1"/>
    <col min="15622" max="15622" width="14" style="204" customWidth="1"/>
    <col min="15623" max="15623" width="15.42578125" style="204" customWidth="1"/>
    <col min="15624" max="15624" width="14.28515625" style="204" customWidth="1"/>
    <col min="15625" max="15625" width="17.140625" style="204" customWidth="1"/>
    <col min="15626" max="15626" width="16.85546875" style="204" customWidth="1"/>
    <col min="15627" max="15627" width="24.28515625" style="204" customWidth="1"/>
    <col min="15628" max="15872" width="9.140625" style="204"/>
    <col min="15873" max="15873" width="31" style="204" customWidth="1"/>
    <col min="15874" max="15874" width="11.85546875" style="204" customWidth="1"/>
    <col min="15875" max="15875" width="14.42578125" style="204" customWidth="1"/>
    <col min="15876" max="15876" width="10.42578125" style="204" customWidth="1"/>
    <col min="15877" max="15877" width="12.140625" style="204" customWidth="1"/>
    <col min="15878" max="15878" width="14" style="204" customWidth="1"/>
    <col min="15879" max="15879" width="15.42578125" style="204" customWidth="1"/>
    <col min="15880" max="15880" width="14.28515625" style="204" customWidth="1"/>
    <col min="15881" max="15881" width="17.140625" style="204" customWidth="1"/>
    <col min="15882" max="15882" width="16.85546875" style="204" customWidth="1"/>
    <col min="15883" max="15883" width="24.28515625" style="204" customWidth="1"/>
    <col min="15884" max="16128" width="9.140625" style="204"/>
    <col min="16129" max="16129" width="31" style="204" customWidth="1"/>
    <col min="16130" max="16130" width="11.85546875" style="204" customWidth="1"/>
    <col min="16131" max="16131" width="14.42578125" style="204" customWidth="1"/>
    <col min="16132" max="16132" width="10.42578125" style="204" customWidth="1"/>
    <col min="16133" max="16133" width="12.140625" style="204" customWidth="1"/>
    <col min="16134" max="16134" width="14" style="204" customWidth="1"/>
    <col min="16135" max="16135" width="15.42578125" style="204" customWidth="1"/>
    <col min="16136" max="16136" width="14.28515625" style="204" customWidth="1"/>
    <col min="16137" max="16137" width="17.140625" style="204" customWidth="1"/>
    <col min="16138" max="16138" width="16.85546875" style="204" customWidth="1"/>
    <col min="16139" max="16139" width="24.28515625" style="204" customWidth="1"/>
    <col min="16140" max="16384" width="9.140625" style="204"/>
  </cols>
  <sheetData>
    <row r="1" spans="1:11" s="190" customFormat="1" ht="20.25" x14ac:dyDescent="0.3">
      <c r="A1" s="494" t="s">
        <v>377</v>
      </c>
      <c r="B1" s="494"/>
      <c r="C1" s="494"/>
      <c r="D1" s="494"/>
      <c r="E1" s="494"/>
      <c r="F1" s="494"/>
      <c r="G1" s="494"/>
      <c r="H1" s="494"/>
      <c r="I1" s="494"/>
      <c r="J1" s="494"/>
      <c r="K1" s="189"/>
    </row>
    <row r="2" spans="1:11" s="193" customFormat="1" ht="20.25" x14ac:dyDescent="0.3">
      <c r="A2" s="191"/>
      <c r="B2" s="191"/>
      <c r="C2" s="191"/>
      <c r="D2" s="191"/>
      <c r="E2" s="192"/>
      <c r="F2" s="191"/>
      <c r="G2" s="191"/>
      <c r="H2" s="191"/>
      <c r="I2" s="191"/>
      <c r="J2" s="191"/>
      <c r="K2" s="191"/>
    </row>
    <row r="3" spans="1:11" s="215" customFormat="1" ht="28.5" customHeight="1" x14ac:dyDescent="0.2">
      <c r="A3" s="495" t="s">
        <v>349</v>
      </c>
      <c r="B3" s="497" t="s">
        <v>350</v>
      </c>
      <c r="C3" s="498"/>
      <c r="D3" s="495" t="s">
        <v>351</v>
      </c>
      <c r="E3" s="495" t="s">
        <v>352</v>
      </c>
      <c r="F3" s="495" t="s">
        <v>353</v>
      </c>
      <c r="G3" s="495" t="s">
        <v>354</v>
      </c>
      <c r="H3" s="495" t="s">
        <v>355</v>
      </c>
      <c r="I3" s="495" t="s">
        <v>356</v>
      </c>
      <c r="J3" s="495" t="s">
        <v>357</v>
      </c>
      <c r="K3" s="214"/>
    </row>
    <row r="4" spans="1:11" s="215" customFormat="1" ht="33.75" customHeight="1" x14ac:dyDescent="0.2">
      <c r="A4" s="496"/>
      <c r="B4" s="216" t="s">
        <v>358</v>
      </c>
      <c r="C4" s="217" t="s">
        <v>359</v>
      </c>
      <c r="D4" s="496"/>
      <c r="E4" s="496"/>
      <c r="F4" s="496"/>
      <c r="G4" s="496"/>
      <c r="H4" s="496"/>
      <c r="I4" s="496"/>
      <c r="J4" s="496"/>
      <c r="K4" s="214"/>
    </row>
    <row r="5" spans="1:11" s="201" customFormat="1" ht="31.5" x14ac:dyDescent="0.25">
      <c r="A5" s="297" t="s">
        <v>360</v>
      </c>
      <c r="B5" s="298"/>
      <c r="C5" s="194"/>
      <c r="D5" s="196"/>
      <c r="E5" s="196"/>
      <c r="F5" s="196"/>
      <c r="G5" s="197">
        <f>SUM(D5*E5*F5)</f>
        <v>0</v>
      </c>
      <c r="H5" s="198"/>
      <c r="I5" s="197">
        <f>SUM(D5*F5*H5)</f>
        <v>0</v>
      </c>
      <c r="J5" s="199">
        <f>SUM(G5-I5)</f>
        <v>0</v>
      </c>
      <c r="K5" s="200"/>
    </row>
    <row r="6" spans="1:11" x14ac:dyDescent="0.25">
      <c r="A6" s="499" t="s">
        <v>361</v>
      </c>
      <c r="B6" s="499" t="s">
        <v>362</v>
      </c>
      <c r="C6" s="202" t="s">
        <v>363</v>
      </c>
      <c r="D6" s="195"/>
      <c r="E6" s="196">
        <v>104.55</v>
      </c>
      <c r="F6" s="195"/>
      <c r="G6" s="197">
        <f>SUM(D6*E6*F6)</f>
        <v>0</v>
      </c>
      <c r="H6" s="198">
        <v>56</v>
      </c>
      <c r="I6" s="197">
        <f>SUM(D6*F6*H6)</f>
        <v>0</v>
      </c>
      <c r="J6" s="199">
        <f>SUM(G6-I6)</f>
        <v>0</v>
      </c>
    </row>
    <row r="7" spans="1:11" x14ac:dyDescent="0.25">
      <c r="A7" s="500"/>
      <c r="B7" s="501"/>
      <c r="C7" s="205" t="s">
        <v>364</v>
      </c>
      <c r="D7" s="195"/>
      <c r="E7" s="196">
        <v>104.55</v>
      </c>
      <c r="F7" s="195"/>
      <c r="G7" s="197">
        <f t="shared" ref="G7:G16" si="0">SUM(D7*E7*F7)</f>
        <v>0</v>
      </c>
      <c r="H7" s="198">
        <v>0</v>
      </c>
      <c r="I7" s="197">
        <f t="shared" ref="I7:I16" si="1">SUM(D7*F7*H7)</f>
        <v>0</v>
      </c>
      <c r="J7" s="199">
        <f t="shared" ref="J7:J16" si="2">SUM(G7-I7)</f>
        <v>0</v>
      </c>
    </row>
    <row r="8" spans="1:11" x14ac:dyDescent="0.25">
      <c r="A8" s="500"/>
      <c r="B8" s="499" t="s">
        <v>365</v>
      </c>
      <c r="C8" s="202" t="s">
        <v>363</v>
      </c>
      <c r="D8" s="195">
        <v>30</v>
      </c>
      <c r="E8" s="196">
        <v>130.83000000000001</v>
      </c>
      <c r="F8" s="195">
        <v>190</v>
      </c>
      <c r="G8" s="197">
        <f t="shared" si="0"/>
        <v>745731.00000000012</v>
      </c>
      <c r="H8" s="198">
        <v>71</v>
      </c>
      <c r="I8" s="197">
        <f t="shared" si="1"/>
        <v>404700</v>
      </c>
      <c r="J8" s="199">
        <f t="shared" si="2"/>
        <v>341031.00000000012</v>
      </c>
    </row>
    <row r="9" spans="1:11" x14ac:dyDescent="0.25">
      <c r="A9" s="501"/>
      <c r="B9" s="501"/>
      <c r="C9" s="205" t="s">
        <v>364</v>
      </c>
      <c r="D9" s="195"/>
      <c r="E9" s="196">
        <v>130.83000000000001</v>
      </c>
      <c r="F9" s="195"/>
      <c r="G9" s="197">
        <f t="shared" si="0"/>
        <v>0</v>
      </c>
      <c r="H9" s="198">
        <f>SUM(H5*0)</f>
        <v>0</v>
      </c>
      <c r="I9" s="197">
        <f t="shared" si="1"/>
        <v>0</v>
      </c>
      <c r="J9" s="199">
        <f t="shared" si="2"/>
        <v>0</v>
      </c>
    </row>
    <row r="10" spans="1:11" s="201" customFormat="1" x14ac:dyDescent="0.25">
      <c r="A10" s="499" t="s">
        <v>366</v>
      </c>
      <c r="B10" s="499" t="s">
        <v>362</v>
      </c>
      <c r="C10" s="202" t="s">
        <v>363</v>
      </c>
      <c r="D10" s="195"/>
      <c r="E10" s="206">
        <f>E6*0.35</f>
        <v>36.592499999999994</v>
      </c>
      <c r="F10" s="195"/>
      <c r="G10" s="197">
        <f t="shared" si="0"/>
        <v>0</v>
      </c>
      <c r="H10" s="198">
        <v>20</v>
      </c>
      <c r="I10" s="197">
        <f t="shared" si="1"/>
        <v>0</v>
      </c>
      <c r="J10" s="199">
        <f t="shared" si="2"/>
        <v>0</v>
      </c>
      <c r="K10" s="200"/>
    </row>
    <row r="11" spans="1:11" s="201" customFormat="1" x14ac:dyDescent="0.25">
      <c r="A11" s="500"/>
      <c r="B11" s="501"/>
      <c r="C11" s="205" t="s">
        <v>364</v>
      </c>
      <c r="D11" s="195"/>
      <c r="E11" s="206">
        <f>E7*0.35</f>
        <v>36.592499999999994</v>
      </c>
      <c r="F11" s="195"/>
      <c r="G11" s="197">
        <f t="shared" si="0"/>
        <v>0</v>
      </c>
      <c r="H11" s="198">
        <v>0</v>
      </c>
      <c r="I11" s="197">
        <f t="shared" si="1"/>
        <v>0</v>
      </c>
      <c r="J11" s="199">
        <f t="shared" si="2"/>
        <v>0</v>
      </c>
      <c r="K11" s="200"/>
    </row>
    <row r="12" spans="1:11" s="201" customFormat="1" x14ac:dyDescent="0.25">
      <c r="A12" s="500"/>
      <c r="B12" s="499" t="s">
        <v>365</v>
      </c>
      <c r="C12" s="202" t="s">
        <v>363</v>
      </c>
      <c r="D12" s="195"/>
      <c r="E12" s="206">
        <f>E8*0.35</f>
        <v>45.790500000000002</v>
      </c>
      <c r="F12" s="195"/>
      <c r="G12" s="197">
        <f t="shared" si="0"/>
        <v>0</v>
      </c>
      <c r="H12" s="198">
        <v>25</v>
      </c>
      <c r="I12" s="197">
        <f t="shared" si="1"/>
        <v>0</v>
      </c>
      <c r="J12" s="199">
        <f t="shared" si="2"/>
        <v>0</v>
      </c>
      <c r="K12" s="200"/>
    </row>
    <row r="13" spans="1:11" s="201" customFormat="1" x14ac:dyDescent="0.25">
      <c r="A13" s="500"/>
      <c r="B13" s="501"/>
      <c r="C13" s="205" t="s">
        <v>364</v>
      </c>
      <c r="D13" s="195"/>
      <c r="E13" s="206">
        <f>E9*0.35</f>
        <v>45.790500000000002</v>
      </c>
      <c r="F13" s="195"/>
      <c r="G13" s="197">
        <f t="shared" si="0"/>
        <v>0</v>
      </c>
      <c r="H13" s="198">
        <f>SUM(H10*0)</f>
        <v>0</v>
      </c>
      <c r="I13" s="197">
        <f t="shared" si="1"/>
        <v>0</v>
      </c>
      <c r="J13" s="199">
        <f t="shared" si="2"/>
        <v>0</v>
      </c>
      <c r="K13" s="200"/>
    </row>
    <row r="14" spans="1:11" s="201" customFormat="1" x14ac:dyDescent="0.25">
      <c r="A14" s="499" t="s">
        <v>367</v>
      </c>
      <c r="B14" s="499" t="s">
        <v>362</v>
      </c>
      <c r="C14" s="202" t="s">
        <v>363</v>
      </c>
      <c r="D14" s="207"/>
      <c r="E14" s="206">
        <f>E6*0.7</f>
        <v>73.184999999999988</v>
      </c>
      <c r="F14" s="207"/>
      <c r="G14" s="197">
        <f t="shared" si="0"/>
        <v>0</v>
      </c>
      <c r="H14" s="198">
        <v>40</v>
      </c>
      <c r="I14" s="197">
        <f t="shared" si="1"/>
        <v>0</v>
      </c>
      <c r="J14" s="199">
        <f t="shared" si="2"/>
        <v>0</v>
      </c>
      <c r="K14" s="200"/>
    </row>
    <row r="15" spans="1:11" s="201" customFormat="1" x14ac:dyDescent="0.25">
      <c r="A15" s="500"/>
      <c r="B15" s="501"/>
      <c r="C15" s="205" t="s">
        <v>364</v>
      </c>
      <c r="D15" s="208"/>
      <c r="E15" s="206">
        <f>E7*0.7</f>
        <v>73.184999999999988</v>
      </c>
      <c r="F15" s="208"/>
      <c r="G15" s="197">
        <f t="shared" si="0"/>
        <v>0</v>
      </c>
      <c r="H15" s="198">
        <v>0</v>
      </c>
      <c r="I15" s="197">
        <f t="shared" si="1"/>
        <v>0</v>
      </c>
      <c r="J15" s="199">
        <f t="shared" si="2"/>
        <v>0</v>
      </c>
      <c r="K15" s="200"/>
    </row>
    <row r="16" spans="1:11" s="201" customFormat="1" x14ac:dyDescent="0.25">
      <c r="A16" s="500"/>
      <c r="B16" s="499" t="s">
        <v>365</v>
      </c>
      <c r="C16" s="202" t="s">
        <v>363</v>
      </c>
      <c r="D16" s="208"/>
      <c r="E16" s="206">
        <f>E8*0.7</f>
        <v>91.581000000000003</v>
      </c>
      <c r="F16" s="208"/>
      <c r="G16" s="197">
        <f t="shared" si="0"/>
        <v>0</v>
      </c>
      <c r="H16" s="198">
        <v>49</v>
      </c>
      <c r="I16" s="197">
        <f t="shared" si="1"/>
        <v>0</v>
      </c>
      <c r="J16" s="199">
        <f t="shared" si="2"/>
        <v>0</v>
      </c>
      <c r="K16" s="200"/>
    </row>
    <row r="17" spans="1:11" s="201" customFormat="1" ht="15.75" thickBot="1" x14ac:dyDescent="0.3">
      <c r="A17" s="500"/>
      <c r="B17" s="501"/>
      <c r="C17" s="205" t="s">
        <v>364</v>
      </c>
      <c r="D17" s="208"/>
      <c r="E17" s="206">
        <f>E9*0.7</f>
        <v>91.581000000000003</v>
      </c>
      <c r="F17" s="208"/>
      <c r="G17" s="209">
        <f>SUM(D17*E17*F17)</f>
        <v>0</v>
      </c>
      <c r="H17" s="197">
        <f>SUM(H14*0)</f>
        <v>0</v>
      </c>
      <c r="I17" s="209">
        <f>SUM(D17*F17*H17)</f>
        <v>0</v>
      </c>
      <c r="J17" s="210">
        <f>SUM(G17-I17)</f>
        <v>0</v>
      </c>
      <c r="K17" s="200"/>
    </row>
    <row r="18" spans="1:11" ht="15.75" thickBot="1" x14ac:dyDescent="0.3">
      <c r="A18" s="302" t="s">
        <v>368</v>
      </c>
      <c r="B18" s="303"/>
      <c r="C18" s="304"/>
      <c r="D18" s="305">
        <f>SUM(D5:D17)</f>
        <v>30</v>
      </c>
      <c r="E18" s="305" t="s">
        <v>164</v>
      </c>
      <c r="F18" s="305" t="s">
        <v>164</v>
      </c>
      <c r="G18" s="306">
        <f>SUM(G5:G17)</f>
        <v>745731.00000000012</v>
      </c>
      <c r="H18" s="306" t="s">
        <v>164</v>
      </c>
      <c r="I18" s="306">
        <f>SUM(I5:I17)</f>
        <v>404700</v>
      </c>
      <c r="J18" s="306">
        <f>SUM(J5:J17)</f>
        <v>341031.00000000012</v>
      </c>
    </row>
    <row r="19" spans="1:11" s="201" customFormat="1" ht="31.5" x14ac:dyDescent="0.25">
      <c r="A19" s="295" t="s">
        <v>369</v>
      </c>
      <c r="B19" s="211"/>
      <c r="C19" s="196"/>
      <c r="D19" s="300"/>
      <c r="E19" s="300"/>
      <c r="F19" s="300"/>
      <c r="G19" s="212"/>
      <c r="H19" s="212"/>
      <c r="I19" s="212"/>
      <c r="J19" s="212"/>
      <c r="K19" s="200"/>
    </row>
    <row r="20" spans="1:11" s="201" customFormat="1" ht="30" x14ac:dyDescent="0.25">
      <c r="A20" s="296" t="s">
        <v>370</v>
      </c>
      <c r="B20" s="299"/>
      <c r="C20" s="202" t="s">
        <v>363</v>
      </c>
      <c r="D20" s="195">
        <v>10</v>
      </c>
      <c r="E20" s="213">
        <v>284</v>
      </c>
      <c r="F20" s="195">
        <v>170</v>
      </c>
      <c r="G20" s="197">
        <f>SUM(D20*E20*F20)</f>
        <v>482800</v>
      </c>
      <c r="H20" s="198">
        <v>171</v>
      </c>
      <c r="I20" s="197">
        <f>SUM(D20*F20*H20)</f>
        <v>290700</v>
      </c>
      <c r="J20" s="199">
        <f>SUM(G20-I20)</f>
        <v>192100</v>
      </c>
      <c r="K20" s="200"/>
    </row>
    <row r="21" spans="1:11" x14ac:dyDescent="0.25">
      <c r="A21" s="296" t="s">
        <v>371</v>
      </c>
      <c r="B21" s="299"/>
      <c r="C21" s="205" t="s">
        <v>364</v>
      </c>
      <c r="D21" s="195"/>
      <c r="E21" s="213">
        <v>284</v>
      </c>
      <c r="F21" s="195"/>
      <c r="G21" s="197">
        <f>SUM(D21*E21*F21)</f>
        <v>0</v>
      </c>
      <c r="H21" s="198">
        <v>0</v>
      </c>
      <c r="I21" s="197">
        <f>SUM(D21*F21*H21)</f>
        <v>0</v>
      </c>
      <c r="J21" s="199">
        <f>SUM(G21-I21)</f>
        <v>0</v>
      </c>
    </row>
    <row r="22" spans="1:11" s="201" customFormat="1" x14ac:dyDescent="0.25">
      <c r="A22" s="296" t="s">
        <v>372</v>
      </c>
      <c r="B22" s="299"/>
      <c r="C22" s="205" t="s">
        <v>373</v>
      </c>
      <c r="D22" s="195">
        <v>38</v>
      </c>
      <c r="E22" s="213">
        <v>284</v>
      </c>
      <c r="F22" s="195">
        <v>170</v>
      </c>
      <c r="G22" s="197">
        <f>SUM(D22*E22*F22)</f>
        <v>1834640</v>
      </c>
      <c r="H22" s="198">
        <v>137</v>
      </c>
      <c r="I22" s="197">
        <f>SUM(D22*F22*H22)</f>
        <v>885020</v>
      </c>
      <c r="J22" s="199">
        <f>SUM(G22-I22)</f>
        <v>949620</v>
      </c>
      <c r="K22" s="200"/>
    </row>
    <row r="23" spans="1:11" ht="30.75" thickBot="1" x14ac:dyDescent="0.3">
      <c r="A23" s="296" t="s">
        <v>374</v>
      </c>
      <c r="B23" s="299"/>
      <c r="C23" s="205" t="s">
        <v>375</v>
      </c>
      <c r="D23" s="195">
        <v>2</v>
      </c>
      <c r="E23" s="213">
        <v>284</v>
      </c>
      <c r="F23" s="195">
        <v>170</v>
      </c>
      <c r="G23" s="197">
        <f>SUM(D23*E23*F23)</f>
        <v>96560</v>
      </c>
      <c r="H23" s="198">
        <v>103</v>
      </c>
      <c r="I23" s="197">
        <f>SUM(D23*F23*H23)</f>
        <v>35020</v>
      </c>
      <c r="J23" s="199">
        <f>SUM(G23-I23)</f>
        <v>61540</v>
      </c>
    </row>
    <row r="24" spans="1:11" ht="15.75" thickBot="1" x14ac:dyDescent="0.3">
      <c r="A24" s="302" t="s">
        <v>376</v>
      </c>
      <c r="B24" s="307"/>
      <c r="C24" s="304"/>
      <c r="D24" s="305">
        <f>SUM(D20:D23)</f>
        <v>50</v>
      </c>
      <c r="E24" s="305" t="s">
        <v>164</v>
      </c>
      <c r="F24" s="305" t="s">
        <v>164</v>
      </c>
      <c r="G24" s="306">
        <f>SUM(G20:G23)</f>
        <v>2414000</v>
      </c>
      <c r="H24" s="306" t="s">
        <v>164</v>
      </c>
      <c r="I24" s="306">
        <f>SUM(I20:I23)</f>
        <v>1210740</v>
      </c>
      <c r="J24" s="306">
        <f>SUM(J20:J23)</f>
        <v>1203260</v>
      </c>
    </row>
    <row r="25" spans="1:11" s="201" customFormat="1" ht="14.25" x14ac:dyDescent="0.2">
      <c r="A25" s="211"/>
      <c r="B25" s="211"/>
      <c r="C25" s="301"/>
      <c r="D25" s="301"/>
      <c r="E25" s="301"/>
      <c r="F25" s="301"/>
      <c r="G25" s="212"/>
      <c r="H25" s="212"/>
      <c r="I25" s="212"/>
      <c r="J25" s="212"/>
      <c r="K25" s="200"/>
    </row>
    <row r="26" spans="1:11" x14ac:dyDescent="0.25">
      <c r="A26" s="299"/>
      <c r="B26" s="299"/>
      <c r="C26" s="301"/>
      <c r="D26" s="301"/>
      <c r="E26" s="301"/>
      <c r="F26" s="301"/>
      <c r="G26" s="212"/>
      <c r="H26" s="212"/>
      <c r="I26" s="212"/>
      <c r="J26" s="212"/>
    </row>
    <row r="27" spans="1:11" s="201" customFormat="1" ht="14.25" x14ac:dyDescent="0.2">
      <c r="A27" s="211"/>
      <c r="B27" s="211"/>
      <c r="C27" s="301"/>
      <c r="D27" s="301"/>
      <c r="E27" s="301"/>
      <c r="F27" s="301"/>
      <c r="G27" s="212"/>
      <c r="H27" s="212"/>
      <c r="I27" s="212"/>
      <c r="J27" s="212"/>
      <c r="K27" s="200"/>
    </row>
    <row r="28" spans="1:11" x14ac:dyDescent="0.25">
      <c r="A28" s="299"/>
      <c r="B28" s="299"/>
      <c r="C28" s="301"/>
      <c r="D28" s="301"/>
      <c r="E28" s="301"/>
      <c r="F28" s="301"/>
      <c r="G28" s="212"/>
      <c r="H28" s="212"/>
      <c r="I28" s="212"/>
      <c r="J28" s="212"/>
    </row>
    <row r="29" spans="1:11" s="201" customFormat="1" ht="14.25" x14ac:dyDescent="0.2">
      <c r="A29" s="211"/>
      <c r="B29" s="211"/>
      <c r="C29" s="301"/>
      <c r="D29" s="301"/>
      <c r="E29" s="301"/>
      <c r="F29" s="301"/>
      <c r="G29" s="212"/>
      <c r="H29" s="212"/>
      <c r="I29" s="212"/>
      <c r="J29" s="212"/>
      <c r="K29" s="200"/>
    </row>
    <row r="32" spans="1:11" x14ac:dyDescent="0.25">
      <c r="A32" s="117" t="s">
        <v>297</v>
      </c>
      <c r="B32" s="117"/>
      <c r="C32" s="118"/>
      <c r="D32" s="118"/>
      <c r="E32" s="119"/>
      <c r="F32" s="118"/>
      <c r="G32" s="122"/>
      <c r="H32" s="122"/>
    </row>
    <row r="33" spans="1:8" x14ac:dyDescent="0.25">
      <c r="A33" s="117"/>
      <c r="B33" s="117"/>
      <c r="C33" s="124"/>
      <c r="D33" s="124"/>
      <c r="E33" s="119"/>
      <c r="F33" s="124"/>
      <c r="G33" s="125"/>
      <c r="H33" s="126"/>
    </row>
    <row r="34" spans="1:8" x14ac:dyDescent="0.25">
      <c r="A34" s="117" t="s">
        <v>298</v>
      </c>
      <c r="B34" s="117"/>
      <c r="C34" s="118"/>
      <c r="D34" s="118"/>
      <c r="E34" s="119"/>
      <c r="F34" s="118"/>
      <c r="G34" s="122"/>
      <c r="H34" s="122"/>
    </row>
  </sheetData>
  <mergeCells count="19">
    <mergeCell ref="A14:A17"/>
    <mergeCell ref="B14:B15"/>
    <mergeCell ref="B16:B17"/>
    <mergeCell ref="A6:A9"/>
    <mergeCell ref="B6:B7"/>
    <mergeCell ref="B8:B9"/>
    <mergeCell ref="A10:A13"/>
    <mergeCell ref="B10:B11"/>
    <mergeCell ref="B12:B13"/>
    <mergeCell ref="A1:J1"/>
    <mergeCell ref="A3:A4"/>
    <mergeCell ref="B3:C3"/>
    <mergeCell ref="D3:D4"/>
    <mergeCell ref="E3:E4"/>
    <mergeCell ref="F3:F4"/>
    <mergeCell ref="G3:G4"/>
    <mergeCell ref="H3:H4"/>
    <mergeCell ref="I3:I4"/>
    <mergeCell ref="J3:J4"/>
  </mergeCells>
  <pageMargins left="0.7" right="0.7" top="0.75" bottom="0.75" header="0.3" footer="0.3"/>
  <pageSetup paperSize="9" scale="8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19"/>
  <sheetViews>
    <sheetView topLeftCell="A4" workbookViewId="0">
      <selection activeCell="D14" sqref="D14"/>
    </sheetView>
  </sheetViews>
  <sheetFormatPr defaultRowHeight="15.75" x14ac:dyDescent="0.25"/>
  <cols>
    <col min="1" max="1" width="25.85546875" style="13" customWidth="1"/>
    <col min="2" max="2" width="7.5703125" style="13" customWidth="1"/>
    <col min="3" max="3" width="10.42578125" style="13" customWidth="1"/>
    <col min="4" max="4" width="10.28515625" style="13" customWidth="1"/>
    <col min="5" max="5" width="13.42578125" style="13" customWidth="1"/>
    <col min="6" max="6" width="11.42578125" style="13" customWidth="1"/>
    <col min="7" max="7" width="16.28515625" style="13" customWidth="1"/>
    <col min="8" max="8" width="11.28515625" style="13" customWidth="1"/>
    <col min="9" max="9" width="22.85546875" style="13" customWidth="1"/>
    <col min="10" max="10" width="28.140625" style="13" customWidth="1"/>
    <col min="11" max="17" width="9.140625" style="13"/>
    <col min="18" max="18" width="13.7109375" style="13" customWidth="1"/>
    <col min="19" max="16384" width="9.140625" style="13"/>
  </cols>
  <sheetData>
    <row r="1" spans="1:19" s="33" customFormat="1" ht="37.5" customHeight="1" x14ac:dyDescent="0.3">
      <c r="A1" s="463" t="s">
        <v>254</v>
      </c>
      <c r="B1" s="463"/>
      <c r="C1" s="463"/>
      <c r="D1" s="463"/>
      <c r="E1" s="463"/>
      <c r="F1" s="463"/>
      <c r="G1" s="463"/>
      <c r="H1" s="463"/>
      <c r="I1" s="463"/>
    </row>
    <row r="3" spans="1:19" s="47" customFormat="1" ht="17.25" customHeight="1" x14ac:dyDescent="0.25">
      <c r="A3" s="444" t="s">
        <v>224</v>
      </c>
      <c r="B3" s="444" t="s">
        <v>234</v>
      </c>
      <c r="C3" s="444" t="s">
        <v>300</v>
      </c>
      <c r="D3" s="444" t="s">
        <v>226</v>
      </c>
      <c r="E3" s="444" t="s">
        <v>227</v>
      </c>
      <c r="F3" s="444" t="s">
        <v>228</v>
      </c>
      <c r="G3" s="444" t="s">
        <v>231</v>
      </c>
      <c r="H3" s="444" t="s">
        <v>232</v>
      </c>
      <c r="I3" s="444" t="s">
        <v>195</v>
      </c>
      <c r="J3" s="444" t="s">
        <v>386</v>
      </c>
      <c r="K3" s="457" t="s">
        <v>393</v>
      </c>
      <c r="L3" s="457"/>
      <c r="M3" s="457"/>
      <c r="N3" s="457"/>
      <c r="O3" s="457"/>
      <c r="P3" s="457"/>
      <c r="Q3" s="457"/>
      <c r="R3" s="457"/>
      <c r="S3" s="457"/>
    </row>
    <row r="4" spans="1:19" s="47" customFormat="1" ht="125.25" customHeight="1" x14ac:dyDescent="0.25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218" t="s">
        <v>379</v>
      </c>
      <c r="L4" s="218" t="s">
        <v>143</v>
      </c>
      <c r="M4" s="218" t="s">
        <v>380</v>
      </c>
      <c r="N4" s="218" t="s">
        <v>381</v>
      </c>
      <c r="O4" s="46" t="s">
        <v>382</v>
      </c>
      <c r="P4" s="46" t="s">
        <v>383</v>
      </c>
      <c r="Q4" s="46" t="s">
        <v>384</v>
      </c>
      <c r="R4" s="46" t="s">
        <v>385</v>
      </c>
      <c r="S4" s="46" t="s">
        <v>195</v>
      </c>
    </row>
    <row r="5" spans="1:19" s="15" customFormat="1" x14ac:dyDescent="0.25">
      <c r="A5" s="14">
        <v>1</v>
      </c>
      <c r="B5" s="14">
        <v>2</v>
      </c>
      <c r="C5" s="14">
        <v>3</v>
      </c>
      <c r="D5" s="14">
        <v>4</v>
      </c>
      <c r="E5" s="14" t="s">
        <v>235</v>
      </c>
      <c r="F5" s="14" t="s">
        <v>238</v>
      </c>
      <c r="G5" s="14" t="s">
        <v>239</v>
      </c>
      <c r="H5" s="14" t="s">
        <v>548</v>
      </c>
      <c r="I5" s="14">
        <v>9</v>
      </c>
      <c r="J5" s="14">
        <v>10</v>
      </c>
      <c r="K5" s="14">
        <v>11</v>
      </c>
      <c r="L5" s="14">
        <v>12</v>
      </c>
      <c r="M5" s="14">
        <v>13</v>
      </c>
      <c r="N5" s="14">
        <v>14</v>
      </c>
      <c r="O5" s="14">
        <v>15</v>
      </c>
      <c r="P5" s="14">
        <v>16</v>
      </c>
      <c r="Q5" s="14">
        <v>17</v>
      </c>
      <c r="R5" s="14">
        <v>18</v>
      </c>
      <c r="S5" s="14">
        <v>19</v>
      </c>
    </row>
    <row r="6" spans="1:19" ht="34.5" customHeight="1" x14ac:dyDescent="0.25">
      <c r="A6" s="40" t="s">
        <v>479</v>
      </c>
      <c r="B6" s="60" t="s">
        <v>236</v>
      </c>
      <c r="C6" s="44">
        <v>268000</v>
      </c>
      <c r="D6" s="38">
        <v>5.35</v>
      </c>
      <c r="E6" s="39">
        <f>C6*D6</f>
        <v>1433800</v>
      </c>
      <c r="F6" s="57">
        <f>'2-Исх.д-е'!C16</f>
        <v>179025</v>
      </c>
      <c r="G6" s="39">
        <f>E6/F6</f>
        <v>8.0089372992598804</v>
      </c>
      <c r="H6" s="39">
        <f>G6*'2-Исх.д-е'!$C$11</f>
        <v>1321.4746543778804</v>
      </c>
      <c r="I6" s="58"/>
      <c r="J6" s="228" t="s">
        <v>389</v>
      </c>
      <c r="K6" s="234"/>
      <c r="L6" s="234"/>
      <c r="M6" s="234"/>
      <c r="N6" s="234"/>
      <c r="O6" s="234"/>
      <c r="P6" s="234"/>
      <c r="Q6" s="234"/>
      <c r="R6" s="234"/>
      <c r="S6" s="219"/>
    </row>
    <row r="7" spans="1:19" ht="29.25" customHeight="1" x14ac:dyDescent="0.25">
      <c r="A7" s="40" t="s">
        <v>229</v>
      </c>
      <c r="B7" s="60" t="s">
        <v>237</v>
      </c>
      <c r="C7" s="44">
        <v>1617.97</v>
      </c>
      <c r="D7" s="52">
        <v>1523.94</v>
      </c>
      <c r="E7" s="39">
        <f t="shared" ref="E7:E17" si="0">C7*D7</f>
        <v>2465689.2017999999</v>
      </c>
      <c r="F7" s="57">
        <f>F6</f>
        <v>179025</v>
      </c>
      <c r="G7" s="39">
        <f t="shared" ref="G7:G18" si="1">E7/F7</f>
        <v>13.772876423963133</v>
      </c>
      <c r="H7" s="39">
        <f>G7*'2-Исх.д-е'!$C$11</f>
        <v>2272.5246099539168</v>
      </c>
      <c r="I7" s="58"/>
      <c r="J7" s="228" t="s">
        <v>390</v>
      </c>
      <c r="K7" s="234"/>
      <c r="L7" s="234"/>
      <c r="M7" s="234"/>
      <c r="N7" s="234"/>
      <c r="O7" s="234"/>
      <c r="P7" s="234"/>
      <c r="Q7" s="234"/>
      <c r="R7" s="234"/>
      <c r="S7" s="220"/>
    </row>
    <row r="8" spans="1:19" ht="29.25" customHeight="1" x14ac:dyDescent="0.25">
      <c r="A8" s="40" t="s">
        <v>553</v>
      </c>
      <c r="B8" s="60" t="s">
        <v>237</v>
      </c>
      <c r="C8" s="51">
        <v>429.5</v>
      </c>
      <c r="D8" s="52">
        <v>1756.46</v>
      </c>
      <c r="E8" s="53">
        <f t="shared" si="0"/>
        <v>754399.57000000007</v>
      </c>
      <c r="F8" s="57">
        <f t="shared" ref="F8:F18" si="2">F7</f>
        <v>179025</v>
      </c>
      <c r="G8" s="39">
        <f t="shared" si="1"/>
        <v>4.2139341991341999</v>
      </c>
      <c r="H8" s="39">
        <f>G8*'2-Исх.д-е'!$C$11</f>
        <v>695.29914285714301</v>
      </c>
      <c r="I8" s="59"/>
      <c r="J8" s="228" t="s">
        <v>391</v>
      </c>
      <c r="K8" s="234"/>
      <c r="L8" s="234"/>
      <c r="M8" s="234">
        <v>30</v>
      </c>
      <c r="N8" s="234"/>
      <c r="O8" s="234">
        <v>460</v>
      </c>
      <c r="P8" s="234">
        <v>525</v>
      </c>
      <c r="Q8" s="234">
        <v>100</v>
      </c>
      <c r="R8" s="234">
        <v>50</v>
      </c>
      <c r="S8" s="220"/>
    </row>
    <row r="9" spans="1:19" ht="31.5" x14ac:dyDescent="0.25">
      <c r="A9" s="50" t="s">
        <v>480</v>
      </c>
      <c r="B9" s="61" t="s">
        <v>482</v>
      </c>
      <c r="C9" s="51">
        <v>2979.5</v>
      </c>
      <c r="D9" s="52">
        <v>29.85</v>
      </c>
      <c r="E9" s="53">
        <f t="shared" si="0"/>
        <v>88938.074999999997</v>
      </c>
      <c r="F9" s="57">
        <f t="shared" si="2"/>
        <v>179025</v>
      </c>
      <c r="G9" s="39">
        <f t="shared" si="1"/>
        <v>0.49679136992040218</v>
      </c>
      <c r="H9" s="39">
        <f>G9*'2-Исх.д-е'!$C$11</f>
        <v>81.970576036866362</v>
      </c>
      <c r="I9" s="59"/>
      <c r="J9" s="228"/>
      <c r="K9" s="234"/>
      <c r="L9" s="234"/>
      <c r="M9" s="234"/>
      <c r="N9" s="234"/>
      <c r="O9" s="234"/>
      <c r="P9" s="234"/>
      <c r="Q9" s="234"/>
      <c r="R9" s="234"/>
      <c r="S9" s="220"/>
    </row>
    <row r="10" spans="1:19" ht="31.5" x14ac:dyDescent="0.25">
      <c r="A10" s="50" t="s">
        <v>481</v>
      </c>
      <c r="B10" s="61" t="s">
        <v>482</v>
      </c>
      <c r="C10" s="51">
        <v>370</v>
      </c>
      <c r="D10" s="52">
        <v>27.5</v>
      </c>
      <c r="E10" s="53">
        <f t="shared" si="0"/>
        <v>10175</v>
      </c>
      <c r="F10" s="57">
        <f t="shared" si="2"/>
        <v>179025</v>
      </c>
      <c r="G10" s="39">
        <f t="shared" si="1"/>
        <v>5.683563748079877E-2</v>
      </c>
      <c r="H10" s="39">
        <f>G10*'2-Исх.д-е'!$C$11</f>
        <v>9.3778801843317972</v>
      </c>
      <c r="I10" s="59"/>
      <c r="J10" s="229"/>
      <c r="K10" s="235"/>
      <c r="L10" s="235"/>
      <c r="M10" s="235"/>
      <c r="N10" s="235"/>
      <c r="O10" s="235"/>
      <c r="P10" s="235"/>
      <c r="Q10" s="235"/>
      <c r="R10" s="235"/>
      <c r="S10" s="220"/>
    </row>
    <row r="11" spans="1:19" x14ac:dyDescent="0.25">
      <c r="A11" s="50" t="s">
        <v>483</v>
      </c>
      <c r="B11" s="61" t="s">
        <v>482</v>
      </c>
      <c r="C11" s="51">
        <v>1764</v>
      </c>
      <c r="D11" s="52">
        <v>123.51</v>
      </c>
      <c r="E11" s="53">
        <f t="shared" si="0"/>
        <v>217871.64</v>
      </c>
      <c r="F11" s="57">
        <f t="shared" si="2"/>
        <v>179025</v>
      </c>
      <c r="G11" s="39">
        <f t="shared" si="1"/>
        <v>1.2169900293255134</v>
      </c>
      <c r="H11" s="39">
        <f>G11*'2-Исх.д-е'!$C$11</f>
        <v>200.80335483870971</v>
      </c>
      <c r="I11" s="59"/>
      <c r="J11" s="229"/>
      <c r="K11" s="235"/>
      <c r="L11" s="235"/>
      <c r="M11" s="235"/>
      <c r="N11" s="235"/>
      <c r="O11" s="235"/>
      <c r="P11" s="235"/>
      <c r="Q11" s="235"/>
      <c r="R11" s="235"/>
      <c r="S11" s="220"/>
    </row>
    <row r="12" spans="1:19" ht="31.5" x14ac:dyDescent="0.25">
      <c r="A12" s="50" t="s">
        <v>484</v>
      </c>
      <c r="B12" s="61" t="s">
        <v>482</v>
      </c>
      <c r="C12" s="51">
        <v>4641.5</v>
      </c>
      <c r="D12" s="52">
        <v>37.99</v>
      </c>
      <c r="E12" s="53">
        <f t="shared" si="0"/>
        <v>176330.58500000002</v>
      </c>
      <c r="F12" s="57">
        <f t="shared" si="2"/>
        <v>179025</v>
      </c>
      <c r="G12" s="39">
        <f t="shared" si="1"/>
        <v>0.98494950425918182</v>
      </c>
      <c r="H12" s="39">
        <f>G12*'2-Исх.д-е'!$C$11</f>
        <v>162.516668202765</v>
      </c>
      <c r="I12" s="59"/>
      <c r="J12" s="229"/>
      <c r="K12" s="235"/>
      <c r="L12" s="235"/>
      <c r="M12" s="235"/>
      <c r="N12" s="235"/>
      <c r="O12" s="235"/>
      <c r="P12" s="235"/>
      <c r="Q12" s="235"/>
      <c r="R12" s="235"/>
      <c r="S12" s="220"/>
    </row>
    <row r="13" spans="1:19" ht="31.5" x14ac:dyDescent="0.25">
      <c r="A13" s="50" t="s">
        <v>485</v>
      </c>
      <c r="B13" s="61" t="s">
        <v>486</v>
      </c>
      <c r="C13" s="51">
        <v>40</v>
      </c>
      <c r="D13" s="52">
        <v>1350</v>
      </c>
      <c r="E13" s="53">
        <f t="shared" si="0"/>
        <v>54000</v>
      </c>
      <c r="F13" s="57">
        <f t="shared" si="2"/>
        <v>179025</v>
      </c>
      <c r="G13" s="39">
        <f t="shared" si="1"/>
        <v>0.30163385002094678</v>
      </c>
      <c r="H13" s="39">
        <f>G13*'2-Исх.д-е'!$C$11</f>
        <v>49.769585253456221</v>
      </c>
      <c r="I13" s="59"/>
      <c r="J13" s="229"/>
      <c r="K13" s="235"/>
      <c r="L13" s="235"/>
      <c r="M13" s="235"/>
      <c r="N13" s="235"/>
      <c r="O13" s="235"/>
      <c r="P13" s="235"/>
      <c r="Q13" s="235"/>
      <c r="R13" s="235"/>
      <c r="S13" s="220"/>
    </row>
    <row r="14" spans="1:19" x14ac:dyDescent="0.25">
      <c r="A14" s="50"/>
      <c r="B14" s="61"/>
      <c r="C14" s="51"/>
      <c r="D14" s="52"/>
      <c r="E14" s="53">
        <f t="shared" si="0"/>
        <v>0</v>
      </c>
      <c r="F14" s="57">
        <f t="shared" si="2"/>
        <v>179025</v>
      </c>
      <c r="G14" s="39">
        <f t="shared" si="1"/>
        <v>0</v>
      </c>
      <c r="H14" s="39">
        <f>G14*'2-Исх.д-е'!$C$11</f>
        <v>0</v>
      </c>
      <c r="I14" s="59"/>
      <c r="J14" s="229"/>
      <c r="K14" s="235"/>
      <c r="L14" s="235"/>
      <c r="M14" s="235"/>
      <c r="N14" s="235"/>
      <c r="O14" s="235"/>
      <c r="P14" s="235"/>
      <c r="Q14" s="235"/>
      <c r="R14" s="235"/>
      <c r="S14" s="220"/>
    </row>
    <row r="15" spans="1:19" x14ac:dyDescent="0.25">
      <c r="A15" s="50"/>
      <c r="B15" s="61"/>
      <c r="C15" s="51"/>
      <c r="D15" s="52"/>
      <c r="E15" s="53">
        <f t="shared" si="0"/>
        <v>0</v>
      </c>
      <c r="F15" s="57">
        <f t="shared" si="2"/>
        <v>179025</v>
      </c>
      <c r="G15" s="39">
        <f t="shared" si="1"/>
        <v>0</v>
      </c>
      <c r="H15" s="39">
        <f>G15*'2-Исх.д-е'!$C$11</f>
        <v>0</v>
      </c>
      <c r="I15" s="59"/>
      <c r="J15" s="229"/>
      <c r="K15" s="235"/>
      <c r="L15" s="235"/>
      <c r="M15" s="235"/>
      <c r="N15" s="235"/>
      <c r="O15" s="235"/>
      <c r="P15" s="235"/>
      <c r="Q15" s="235"/>
      <c r="R15" s="235"/>
      <c r="S15" s="220"/>
    </row>
    <row r="16" spans="1:19" x14ac:dyDescent="0.25">
      <c r="A16" s="50"/>
      <c r="B16" s="61"/>
      <c r="C16" s="51"/>
      <c r="D16" s="52"/>
      <c r="E16" s="53">
        <f t="shared" si="0"/>
        <v>0</v>
      </c>
      <c r="F16" s="57">
        <f t="shared" si="2"/>
        <v>179025</v>
      </c>
      <c r="G16" s="39">
        <f t="shared" si="1"/>
        <v>0</v>
      </c>
      <c r="H16" s="39">
        <f>G16*'2-Исх.д-е'!$C$11</f>
        <v>0</v>
      </c>
      <c r="I16" s="59"/>
      <c r="J16" s="229"/>
      <c r="K16" s="235"/>
      <c r="L16" s="235"/>
      <c r="M16" s="235"/>
      <c r="N16" s="235"/>
      <c r="O16" s="235"/>
      <c r="P16" s="235"/>
      <c r="Q16" s="235"/>
      <c r="R16" s="235"/>
      <c r="S16" s="220"/>
    </row>
    <row r="17" spans="1:19" ht="25.5" x14ac:dyDescent="0.25">
      <c r="A17" s="50"/>
      <c r="B17" s="61"/>
      <c r="C17" s="51"/>
      <c r="D17" s="52"/>
      <c r="E17" s="53">
        <f t="shared" si="0"/>
        <v>0</v>
      </c>
      <c r="F17" s="57">
        <f t="shared" si="2"/>
        <v>179025</v>
      </c>
      <c r="G17" s="39">
        <f t="shared" ref="G17" si="3">E17/F17</f>
        <v>0</v>
      </c>
      <c r="H17" s="39">
        <f>G17*'2-Исх.д-е'!$C$11</f>
        <v>0</v>
      </c>
      <c r="I17" s="59"/>
      <c r="J17" s="228" t="s">
        <v>388</v>
      </c>
      <c r="K17" s="231"/>
      <c r="L17" s="231"/>
      <c r="M17" s="231">
        <v>0.02</v>
      </c>
      <c r="N17" s="231"/>
      <c r="O17" s="231">
        <v>0.4</v>
      </c>
      <c r="P17" s="231">
        <v>0.45</v>
      </c>
      <c r="Q17" s="231">
        <v>0.09</v>
      </c>
      <c r="R17" s="231">
        <v>0.04</v>
      </c>
      <c r="S17" s="221"/>
    </row>
    <row r="18" spans="1:19" ht="31.5" x14ac:dyDescent="0.25">
      <c r="A18" s="54" t="s">
        <v>230</v>
      </c>
      <c r="B18" s="54"/>
      <c r="C18" s="55" t="s">
        <v>164</v>
      </c>
      <c r="D18" s="56" t="s">
        <v>164</v>
      </c>
      <c r="E18" s="56">
        <f>SUM(E6:E17)</f>
        <v>5201204.0718</v>
      </c>
      <c r="F18" s="48">
        <f t="shared" si="2"/>
        <v>179025</v>
      </c>
      <c r="G18" s="41">
        <f t="shared" si="1"/>
        <v>29.052948313364055</v>
      </c>
      <c r="H18" s="41">
        <f>G18*'2-Исх.д-е'!$C$11</f>
        <v>4793.7364717050696</v>
      </c>
      <c r="I18" s="55"/>
      <c r="J18" s="230" t="s">
        <v>387</v>
      </c>
      <c r="K18" s="354">
        <f>$H$18*K17</f>
        <v>0</v>
      </c>
      <c r="L18" s="354">
        <f t="shared" ref="L18:R18" si="4">$H$18*L17</f>
        <v>0</v>
      </c>
      <c r="M18" s="354">
        <f t="shared" si="4"/>
        <v>95.874729434101397</v>
      </c>
      <c r="N18" s="354">
        <f t="shared" si="4"/>
        <v>0</v>
      </c>
      <c r="O18" s="354">
        <f t="shared" si="4"/>
        <v>1917.4945886820278</v>
      </c>
      <c r="P18" s="354">
        <f t="shared" si="4"/>
        <v>2157.1814122672813</v>
      </c>
      <c r="Q18" s="354">
        <f t="shared" si="4"/>
        <v>431.43628245345627</v>
      </c>
      <c r="R18" s="354">
        <f t="shared" si="4"/>
        <v>191.74945886820279</v>
      </c>
      <c r="S18" s="14"/>
    </row>
    <row r="19" spans="1:19" s="49" customFormat="1" x14ac:dyDescent="0.25">
      <c r="A19" s="13"/>
      <c r="B19" s="13"/>
      <c r="C19" s="13"/>
      <c r="D19" s="13"/>
      <c r="E19" s="13"/>
      <c r="F19" s="341"/>
      <c r="G19" s="13"/>
      <c r="H19" s="341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</sheetData>
  <mergeCells count="12">
    <mergeCell ref="K3:S3"/>
    <mergeCell ref="J3:J4"/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</vt:i4>
      </vt:variant>
    </vt:vector>
  </HeadingPairs>
  <TitlesOfParts>
    <vt:vector size="19" baseType="lpstr">
      <vt:lpstr>вед.перечень</vt:lpstr>
      <vt:lpstr>выписка из Вед.перечня</vt:lpstr>
      <vt:lpstr>1-Норматив</vt:lpstr>
      <vt:lpstr>2-Исх.д-е</vt:lpstr>
      <vt:lpstr>3-ОТ1</vt:lpstr>
      <vt:lpstr>4-МЗиОЦДИ</vt:lpstr>
      <vt:lpstr>5-ИНЗ</vt:lpstr>
      <vt:lpstr>6-Питание</vt:lpstr>
      <vt:lpstr>7-КУ</vt:lpstr>
      <vt:lpstr>8-СНИ</vt:lpstr>
      <vt:lpstr>9-СОЦДИ</vt:lpstr>
      <vt:lpstr>10-Налоги</vt:lpstr>
      <vt:lpstr>11-УС</vt:lpstr>
      <vt:lpstr>12-ТУ</vt:lpstr>
      <vt:lpstr>13-ТУ (ГСМ)</vt:lpstr>
      <vt:lpstr>14-ОТ2</vt:lpstr>
      <vt:lpstr>15-ПНЗ</vt:lpstr>
      <vt:lpstr>Лист1</vt:lpstr>
      <vt:lpstr>'1-Норматив'!Область_печати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2017-02-14T09:14:20Z</dcterms:modified>
</cp:coreProperties>
</file>